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zakázky" sheetId="1" r:id="rId1"/>
    <sheet name="2020-08 - Demolice mostu ..." sheetId="2" r:id="rId2"/>
    <sheet name="2020-08.VRN - Demolice mo..." sheetId="3" r:id="rId3"/>
  </sheets>
  <definedNames>
    <definedName name="_xlnm._FilterDatabase" localSheetId="1" hidden="1">'2020-08 - Demolice mostu ...'!$C$128:$K$186</definedName>
    <definedName name="_xlnm._FilterDatabase" localSheetId="2" hidden="1">'2020-08.VRN - Demolice mo...'!$C$123:$K$139</definedName>
    <definedName name="_xlnm.Print_Titles" localSheetId="1">'2020-08 - Demolice mostu ...'!$128:$128</definedName>
    <definedName name="_xlnm.Print_Titles" localSheetId="2">'2020-08.VRN - Demolice mo...'!$123:$123</definedName>
    <definedName name="_xlnm.Print_Titles" localSheetId="0">'Rekapitulace zakázky'!$92:$92</definedName>
    <definedName name="_xlnm.Print_Area" localSheetId="1">'2020-08 - Demolice mostu ...'!$C$4:$J$76,'2020-08 - Demolice mostu ...'!$C$82:$J$108,'2020-08 - Demolice mostu ...'!$C$114:$K$186</definedName>
    <definedName name="_xlnm.Print_Area" localSheetId="2">'2020-08.VRN - Demolice mo...'!$C$4:$J$76,'2020-08.VRN - Demolice mo...'!$C$82:$J$103,'2020-08.VRN - Demolice mo...'!$C$109:$K$139</definedName>
    <definedName name="_xlnm.Print_Area" localSheetId="0">'Rekapitulace zakázky'!$D$4:$AO$76,'Rekapitulace zakázky'!$C$82:$AQ$98</definedName>
  </definedNames>
  <calcPr calcId="145621"/>
</workbook>
</file>

<file path=xl/calcChain.xml><?xml version="1.0" encoding="utf-8"?>
<calcChain xmlns="http://schemas.openxmlformats.org/spreadsheetml/2006/main">
  <c r="J39" i="3" l="1"/>
  <c r="J38" i="3"/>
  <c r="AY97" i="1"/>
  <c r="J37" i="3"/>
  <c r="AX97" i="1" s="1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T126" i="3"/>
  <c r="R127" i="3"/>
  <c r="R126" i="3" s="1"/>
  <c r="P127" i="3"/>
  <c r="P126" i="3"/>
  <c r="F118" i="3"/>
  <c r="E116" i="3"/>
  <c r="F91" i="3"/>
  <c r="E89" i="3"/>
  <c r="J26" i="3"/>
  <c r="E26" i="3"/>
  <c r="J121" i="3" s="1"/>
  <c r="J25" i="3"/>
  <c r="J23" i="3"/>
  <c r="E23" i="3"/>
  <c r="J120" i="3" s="1"/>
  <c r="J22" i="3"/>
  <c r="J20" i="3"/>
  <c r="E20" i="3"/>
  <c r="F121" i="3" s="1"/>
  <c r="J19" i="3"/>
  <c r="J17" i="3"/>
  <c r="E17" i="3"/>
  <c r="F120" i="3" s="1"/>
  <c r="J16" i="3"/>
  <c r="J14" i="3"/>
  <c r="J118" i="3" s="1"/>
  <c r="E7" i="3"/>
  <c r="E112" i="3"/>
  <c r="J39" i="2"/>
  <c r="J38" i="2"/>
  <c r="AY96" i="1" s="1"/>
  <c r="J37" i="2"/>
  <c r="AX96" i="1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F123" i="2"/>
  <c r="E121" i="2"/>
  <c r="F91" i="2"/>
  <c r="E89" i="2"/>
  <c r="J26" i="2"/>
  <c r="E26" i="2"/>
  <c r="J94" i="2"/>
  <c r="J25" i="2"/>
  <c r="J23" i="2"/>
  <c r="E23" i="2"/>
  <c r="J125" i="2"/>
  <c r="J22" i="2"/>
  <c r="J20" i="2"/>
  <c r="E20" i="2"/>
  <c r="F94" i="2"/>
  <c r="J19" i="2"/>
  <c r="J17" i="2"/>
  <c r="E17" i="2"/>
  <c r="F93" i="2"/>
  <c r="J16" i="2"/>
  <c r="J14" i="2"/>
  <c r="J123" i="2" s="1"/>
  <c r="E7" i="2"/>
  <c r="E117" i="2"/>
  <c r="L90" i="1"/>
  <c r="AM90" i="1"/>
  <c r="AM89" i="1"/>
  <c r="L89" i="1"/>
  <c r="AM87" i="1"/>
  <c r="L87" i="1"/>
  <c r="L85" i="1"/>
  <c r="L84" i="1"/>
  <c r="BK150" i="2"/>
  <c r="J145" i="2"/>
  <c r="BK142" i="2"/>
  <c r="BK139" i="2"/>
  <c r="J134" i="2"/>
  <c r="J132" i="2"/>
  <c r="AS95" i="1"/>
  <c r="J138" i="3"/>
  <c r="BK137" i="3"/>
  <c r="J137" i="3"/>
  <c r="BK135" i="3"/>
  <c r="J135" i="3"/>
  <c r="BK134" i="3"/>
  <c r="J134" i="3"/>
  <c r="BK133" i="3"/>
  <c r="J133" i="3"/>
  <c r="BK132" i="3"/>
  <c r="J132" i="3"/>
  <c r="BK131" i="3"/>
  <c r="J131" i="3"/>
  <c r="BK130" i="3"/>
  <c r="J130" i="3"/>
  <c r="BK127" i="3"/>
  <c r="J127" i="3"/>
  <c r="J170" i="2"/>
  <c r="BK164" i="2"/>
  <c r="BK163" i="2"/>
  <c r="BK161" i="2"/>
  <c r="J159" i="2"/>
  <c r="BK156" i="2"/>
  <c r="J154" i="2"/>
  <c r="BK152" i="2"/>
  <c r="BK148" i="2"/>
  <c r="J146" i="2"/>
  <c r="BK145" i="2"/>
  <c r="J142" i="2"/>
  <c r="BK137" i="2"/>
  <c r="BK134" i="2"/>
  <c r="J133" i="2"/>
  <c r="BK132" i="2"/>
  <c r="BK138" i="3"/>
  <c r="BK186" i="2"/>
  <c r="J186" i="2"/>
  <c r="BK185" i="2"/>
  <c r="J185" i="2"/>
  <c r="BK184" i="2"/>
  <c r="J184" i="2"/>
  <c r="BK181" i="2"/>
  <c r="J181" i="2"/>
  <c r="BK180" i="2"/>
  <c r="J180" i="2"/>
  <c r="BK179" i="2"/>
  <c r="J179" i="2"/>
  <c r="BK176" i="2"/>
  <c r="J176" i="2"/>
  <c r="BK174" i="2"/>
  <c r="J174" i="2"/>
  <c r="BK173" i="2"/>
  <c r="J173" i="2"/>
  <c r="BK171" i="2"/>
  <c r="J171" i="2"/>
  <c r="BK170" i="2"/>
  <c r="J164" i="2"/>
  <c r="J163" i="2"/>
  <c r="J161" i="2"/>
  <c r="BK159" i="2"/>
  <c r="J156" i="2"/>
  <c r="BK154" i="2"/>
  <c r="J152" i="2"/>
  <c r="J150" i="2"/>
  <c r="J148" i="2"/>
  <c r="BK146" i="2"/>
  <c r="J139" i="2"/>
  <c r="J137" i="2"/>
  <c r="BK133" i="2"/>
  <c r="P131" i="2" l="1"/>
  <c r="T131" i="2"/>
  <c r="R141" i="2"/>
  <c r="BK149" i="2"/>
  <c r="J149" i="2" s="1"/>
  <c r="J102" i="2" s="1"/>
  <c r="P149" i="2"/>
  <c r="T149" i="2"/>
  <c r="P158" i="2"/>
  <c r="T158" i="2"/>
  <c r="R169" i="2"/>
  <c r="BK136" i="3"/>
  <c r="J136" i="3" s="1"/>
  <c r="J102" i="3" s="1"/>
  <c r="BK131" i="2"/>
  <c r="J131" i="2" s="1"/>
  <c r="J100" i="2" s="1"/>
  <c r="R131" i="2"/>
  <c r="BK141" i="2"/>
  <c r="J141" i="2" s="1"/>
  <c r="J101" i="2" s="1"/>
  <c r="P141" i="2"/>
  <c r="T141" i="2"/>
  <c r="R149" i="2"/>
  <c r="BK158" i="2"/>
  <c r="J158" i="2"/>
  <c r="J103" i="2"/>
  <c r="R158" i="2"/>
  <c r="BK169" i="2"/>
  <c r="J169" i="2"/>
  <c r="J104" i="2"/>
  <c r="P169" i="2"/>
  <c r="T169" i="2"/>
  <c r="BK178" i="2"/>
  <c r="J178" i="2"/>
  <c r="J105" i="2" s="1"/>
  <c r="P178" i="2"/>
  <c r="R178" i="2"/>
  <c r="T178" i="2"/>
  <c r="BK183" i="2"/>
  <c r="J183" i="2"/>
  <c r="J107" i="2" s="1"/>
  <c r="P183" i="2"/>
  <c r="P182" i="2" s="1"/>
  <c r="R183" i="2"/>
  <c r="R182" i="2" s="1"/>
  <c r="T183" i="2"/>
  <c r="T182" i="2" s="1"/>
  <c r="P136" i="3"/>
  <c r="R136" i="3"/>
  <c r="BK129" i="3"/>
  <c r="J129" i="3" s="1"/>
  <c r="J101" i="3" s="1"/>
  <c r="P129" i="3"/>
  <c r="P125" i="3"/>
  <c r="P124" i="3" s="1"/>
  <c r="AU97" i="1" s="1"/>
  <c r="R129" i="3"/>
  <c r="R125" i="3"/>
  <c r="R124" i="3" s="1"/>
  <c r="T129" i="3"/>
  <c r="T125" i="3" s="1"/>
  <c r="T124" i="3" s="1"/>
  <c r="T136" i="3"/>
  <c r="E85" i="2"/>
  <c r="J91" i="2"/>
  <c r="J93" i="2"/>
  <c r="F125" i="2"/>
  <c r="J126" i="2"/>
  <c r="BE132" i="2"/>
  <c r="BE133" i="2"/>
  <c r="BE137" i="2"/>
  <c r="BE146" i="2"/>
  <c r="BE156" i="2"/>
  <c r="BE163" i="2"/>
  <c r="BE164" i="2"/>
  <c r="BE170" i="2"/>
  <c r="BE171" i="2"/>
  <c r="BE173" i="2"/>
  <c r="BE174" i="2"/>
  <c r="BE176" i="2"/>
  <c r="BE179" i="2"/>
  <c r="BE180" i="2"/>
  <c r="BE181" i="2"/>
  <c r="BE184" i="2"/>
  <c r="BE185" i="2"/>
  <c r="BE186" i="2"/>
  <c r="F126" i="2"/>
  <c r="BE134" i="2"/>
  <c r="BE139" i="2"/>
  <c r="BE142" i="2"/>
  <c r="BE150" i="2"/>
  <c r="BE152" i="2"/>
  <c r="BE154" i="2"/>
  <c r="BE159" i="2"/>
  <c r="BE161" i="2"/>
  <c r="E85" i="3"/>
  <c r="J91" i="3"/>
  <c r="F93" i="3"/>
  <c r="J93" i="3"/>
  <c r="F94" i="3"/>
  <c r="J94" i="3"/>
  <c r="BE127" i="3"/>
  <c r="BE130" i="3"/>
  <c r="BE131" i="3"/>
  <c r="BE132" i="3"/>
  <c r="BE133" i="3"/>
  <c r="BE134" i="3"/>
  <c r="BE135" i="3"/>
  <c r="BE137" i="3"/>
  <c r="BE138" i="3"/>
  <c r="BE145" i="2"/>
  <c r="BE148" i="2"/>
  <c r="BK126" i="3"/>
  <c r="J126" i="3"/>
  <c r="J100" i="3" s="1"/>
  <c r="F36" i="2"/>
  <c r="BA96" i="1" s="1"/>
  <c r="F39" i="2"/>
  <c r="BD96" i="1" s="1"/>
  <c r="F38" i="3"/>
  <c r="BC97" i="1" s="1"/>
  <c r="F37" i="3"/>
  <c r="BB97" i="1" s="1"/>
  <c r="F38" i="2"/>
  <c r="BC96" i="1" s="1"/>
  <c r="J36" i="2"/>
  <c r="AW96" i="1" s="1"/>
  <c r="F37" i="2"/>
  <c r="BB96" i="1" s="1"/>
  <c r="J36" i="3"/>
  <c r="AW97" i="1" s="1"/>
  <c r="F36" i="3"/>
  <c r="BA97" i="1" s="1"/>
  <c r="F39" i="3"/>
  <c r="BD97" i="1" s="1"/>
  <c r="AS94" i="1"/>
  <c r="R130" i="2" l="1"/>
  <c r="R129" i="2" s="1"/>
  <c r="T130" i="2"/>
  <c r="T129" i="2"/>
  <c r="P130" i="2"/>
  <c r="P129" i="2" s="1"/>
  <c r="AU96" i="1" s="1"/>
  <c r="AU95" i="1" s="1"/>
  <c r="AU94" i="1" s="1"/>
  <c r="BK130" i="2"/>
  <c r="BK182" i="2"/>
  <c r="J182" i="2" s="1"/>
  <c r="J106" i="2" s="1"/>
  <c r="BK125" i="3"/>
  <c r="J125" i="3" s="1"/>
  <c r="J99" i="3" s="1"/>
  <c r="BC95" i="1"/>
  <c r="AY95" i="1" s="1"/>
  <c r="F35" i="2"/>
  <c r="AZ96" i="1" s="1"/>
  <c r="BA95" i="1"/>
  <c r="AW95" i="1" s="1"/>
  <c r="BB95" i="1"/>
  <c r="AX95" i="1" s="1"/>
  <c r="J35" i="3"/>
  <c r="AV97" i="1" s="1"/>
  <c r="AT97" i="1" s="1"/>
  <c r="J35" i="2"/>
  <c r="AV96" i="1" s="1"/>
  <c r="AT96" i="1" s="1"/>
  <c r="BD95" i="1"/>
  <c r="BD94" i="1" s="1"/>
  <c r="W33" i="1" s="1"/>
  <c r="F35" i="3"/>
  <c r="AZ97" i="1"/>
  <c r="BK129" i="2" l="1"/>
  <c r="J129" i="2"/>
  <c r="J98" i="2"/>
  <c r="J130" i="2"/>
  <c r="J99" i="2" s="1"/>
  <c r="BK124" i="3"/>
  <c r="J124" i="3"/>
  <c r="J98" i="3"/>
  <c r="AZ95" i="1"/>
  <c r="AV95" i="1" s="1"/>
  <c r="AT95" i="1" s="1"/>
  <c r="BB94" i="1"/>
  <c r="W31" i="1" s="1"/>
  <c r="BA94" i="1"/>
  <c r="W30" i="1"/>
  <c r="BC94" i="1"/>
  <c r="W32" i="1" s="1"/>
  <c r="AW94" i="1" l="1"/>
  <c r="AK30" i="1" s="1"/>
  <c r="AX94" i="1"/>
  <c r="J32" i="3"/>
  <c r="AG97" i="1"/>
  <c r="AN97" i="1" s="1"/>
  <c r="AY94" i="1"/>
  <c r="AZ94" i="1"/>
  <c r="W29" i="1"/>
  <c r="J32" i="2"/>
  <c r="AG96" i="1"/>
  <c r="AN96" i="1" s="1"/>
  <c r="J41" i="2" l="1"/>
  <c r="J41" i="3"/>
  <c r="AG95" i="1"/>
  <c r="AN95" i="1"/>
  <c r="AV94" i="1"/>
  <c r="AK29" i="1"/>
  <c r="AG94" i="1" l="1"/>
  <c r="AK26" i="1"/>
  <c r="AK35" i="1"/>
  <c r="AT94" i="1"/>
  <c r="AN94" i="1" l="1"/>
</calcChain>
</file>

<file path=xl/sharedStrings.xml><?xml version="1.0" encoding="utf-8"?>
<sst xmlns="http://schemas.openxmlformats.org/spreadsheetml/2006/main" count="1155" uniqueCount="324">
  <si>
    <t>Export Komplet</t>
  </si>
  <si>
    <t/>
  </si>
  <si>
    <t>2.0</t>
  </si>
  <si>
    <t>ZAMOK</t>
  </si>
  <si>
    <t>False</t>
  </si>
  <si>
    <t>{cfeb445f-3512-414e-a72d-fa623e6f74d5}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</si>
  <si>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</si>
  <si>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</si>
  <si>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</si>
  <si>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</si>
  <si>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</si>
  <si>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</si>
  <si>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</si>
  <si>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</si>
  <si>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2020/08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</si>
  <si>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</si>
  <si>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</si>
  <si>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Demolice mostu v km 16,150 na trati Liberec - Hrádek nad Nisou</t>
  </si>
  <si>
    <t>KSO:</t>
  </si>
  <si>
    <t>821 21</t>
  </si>
  <si>
    <t>CC-CZ:</t>
  </si>
  <si>
    <t>2141</t>
  </si>
  <si>
    <t>Místo:</t>
  </si>
  <si>
    <t xml:space="preserve"> </t>
  </si>
  <si>
    <t>Datum:</t>
  </si>
  <si>
    <t>26. 5. 2020</t>
  </si>
  <si>
    <t>CZ-CPA:</t>
  </si>
  <si>
    <t>42.13.1</t>
  </si>
  <si>
    <t>Zadavatel:</t>
  </si>
  <si>
    <t>IČ:</t>
  </si>
  <si>
    <t>70994234</t>
  </si>
  <si>
    <t>Správa železnic s.o.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</si>
  <si>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</si>
  <si>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</si>
  <si>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</si>
  <si>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</si>
  <si>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</si>
  <si>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</si>
  <si>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</si>
  <si>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</si>
  <si>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</si>
  <si>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</si>
  <si>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</si>
  <si>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</si>
  <si>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</si>
  <si>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</si>
  <si>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</si>
  <si>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</si>
  <si>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</si>
  <si>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</si>
  <si>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</si>
  <si>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</si>
  <si>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</si>
  <si>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</si>
  <si>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</si>
  <si>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</si>
  <si>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</si>
  <si>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</si>
  <si>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</si>
  <si>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</si>
  <si>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</si>
  <si>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</si>
  <si>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</si>
  <si>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</si>
  <si>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</si>
  <si>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</si>
  <si>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</si>
  <si>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</si>
  <si>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</si>
  <si>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</si>
  <si>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</si>
  <si>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</si>
  <si>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</si>
  <si>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</si>
  <si>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</si>
  <si>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</si>
  <si>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</si>
  <si>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</si>
  <si>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</si>
  <si>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</si>
  <si>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</si>
  <si>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</si>
  <si>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</si>
  <si>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</si>
  <si>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Demolice mostu - Stavební objekt</t>
  </si>
  <si>
    <t>STA</t>
  </si>
  <si>
    <t>1</t>
  </si>
  <si>
    <t>{a27416c9-9a70-4015-8231-c5bd491a8262}</t>
  </si>
  <si>
    <t>2</t>
  </si>
  <si>
    <t>/</t>
  </si>
  <si>
    <t>Demolice mostu - stavební část</t>
  </si>
  <si>
    <t>Soupis</t>
  </si>
  <si>
    <t>{4cf64a29-bf82-46d4-a809-ce7a268da0d5}</t>
  </si>
  <si>
    <t>2020/08.VRN</t>
  </si>
  <si>
    <t>Demolice mostu - Vedlejší rozpočtové náklady</t>
  </si>
  <si>
    <t>{3020b20c-2d7d-4bca-a66c-17cd58d0bd9d}</t>
  </si>
  <si>
    <t>KRYCÍ LIST SOUPISU PRACÍ</t>
  </si>
  <si>
    <t>Objekt:</t>
  </si>
  <si>
    <t>2020/08 - Demolice mostu - Stavební objekt</t>
  </si>
  <si>
    <t>Soupis:</t>
  </si>
  <si>
    <t>2020/08 - Demolice mostu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</si>
  <si>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</si>
  <si>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</si>
  <si>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</si>
  <si>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</si>
  <si>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</si>
  <si>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</si>
  <si>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</si>
  <si>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</si>
  <si>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</si>
  <si>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</si>
  <si>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</si>
  <si>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</si>
  <si>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</si>
  <si>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</si>
  <si>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</si>
  <si>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</si>
  <si>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</si>
  <si>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</si>
  <si>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</si>
  <si>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</si>
  <si>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</si>
  <si>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</si>
  <si>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</si>
  <si>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</si>
  <si>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</si>
  <si>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</si>
  <si>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</si>
  <si>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</si>
  <si>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</si>
  <si>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</si>
  <si>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</si>
  <si>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</si>
  <si>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</si>
  <si>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</si>
  <si>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</si>
  <si>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2020 01</t>
  </si>
  <si>
    <t>4</t>
  </si>
  <si>
    <t>-384738199</t>
  </si>
  <si>
    <t>111201401</t>
  </si>
  <si>
    <t>Spálení křovin a stromů průměru kmene do 100 mm</t>
  </si>
  <si>
    <t>678064816</t>
  </si>
  <si>
    <t>3</t>
  </si>
  <si>
    <t>182151112</t>
  </si>
  <si>
    <t>Svahování v zářezech v hornině třídy těžitelnosti II, skupiny 4 a 5</t>
  </si>
  <si>
    <t>77628353</t>
  </si>
  <si>
    <t>P</t>
  </si>
  <si>
    <t>Poznámka k položce:_x000D_
úprava svahů v místě demolice</t>
  </si>
  <si>
    <t>VV</t>
  </si>
  <si>
    <t>4*300</t>
  </si>
  <si>
    <t>182351023</t>
  </si>
  <si>
    <t>Rozprostření ornice pl do 100 m2 ve svahu přes 1:5 tl vrstvy do 200 mm strojně</t>
  </si>
  <si>
    <t>1204951787</t>
  </si>
  <si>
    <t>Poznámka k položce:_x000D_
úprava místa demolice</t>
  </si>
  <si>
    <t>5</t>
  </si>
  <si>
    <t>119001421</t>
  </si>
  <si>
    <t>Dočasné zajištění kabelů a kabelových tratí ze 3 volně ložených kabelů</t>
  </si>
  <si>
    <t>m</t>
  </si>
  <si>
    <t>-1115008474</t>
  </si>
  <si>
    <t>Poznámka k položce:_x000D_
Ochrana kabelového vedení</t>
  </si>
  <si>
    <t>Zakládání</t>
  </si>
  <si>
    <t>6</t>
  </si>
  <si>
    <t>275121001</t>
  </si>
  <si>
    <t>Hranice podpěrná dočasná ze ŽB silničních dílců pl do 3 m2 hl 0,5 m - zřízení</t>
  </si>
  <si>
    <t>kus</t>
  </si>
  <si>
    <t>59965863</t>
  </si>
  <si>
    <t>Poznámka k položce:_x000D_
Ochrana železniční tratě pod demolovaným objektem a v jeho okolí</t>
  </si>
  <si>
    <t>(21*6)/3</t>
  </si>
  <si>
    <t>7</t>
  </si>
  <si>
    <t>275121002</t>
  </si>
  <si>
    <t>Hranice podpěrná dočasná ze ŽB silničních dílců pl do 3 m2 hl 0,5 m - odstranění</t>
  </si>
  <si>
    <t>-267366636</t>
  </si>
  <si>
    <t>8</t>
  </si>
  <si>
    <t>M</t>
  </si>
  <si>
    <t>59381009</t>
  </si>
  <si>
    <t>panel silniční 3,00x1,00x0,15m</t>
  </si>
  <si>
    <t>1587869911</t>
  </si>
  <si>
    <t>Poznámka k položce:_x000D_
opotřebení 50%</t>
  </si>
  <si>
    <t>9</t>
  </si>
  <si>
    <t>60512125</t>
  </si>
  <si>
    <t>hranol stavební řezivo průřezu do 120cm2 do dl 6m</t>
  </si>
  <si>
    <t>m3</t>
  </si>
  <si>
    <t>409892920</t>
  </si>
  <si>
    <t>Komunikace pozemní</t>
  </si>
  <si>
    <t>10</t>
  </si>
  <si>
    <t>511534111</t>
  </si>
  <si>
    <t>Zřízení kolejového lože z kameniva recyklovaného</t>
  </si>
  <si>
    <t>-112590320</t>
  </si>
  <si>
    <t>Poznámka k položce:_x000D_
úprava kolejového lože do normového stavu po odstranění ochranny z panelů</t>
  </si>
  <si>
    <t>11</t>
  </si>
  <si>
    <t>58344005</t>
  </si>
  <si>
    <t>kamenivo drcené hrubé frakce 32/63 třída BI OTP ČD</t>
  </si>
  <si>
    <t>t</t>
  </si>
  <si>
    <t>-1313603373</t>
  </si>
  <si>
    <t>10*2,035 'Přepočtené koeficientem množství</t>
  </si>
  <si>
    <t>12</t>
  </si>
  <si>
    <t>513505111</t>
  </si>
  <si>
    <t>Pročištění kolejového lože hl 250 mm</t>
  </si>
  <si>
    <t>621197298</t>
  </si>
  <si>
    <t>Poznámka k položce:_x000D_
úprava kolejového lože do normového stavu</t>
  </si>
  <si>
    <t>13</t>
  </si>
  <si>
    <t>544145111</t>
  </si>
  <si>
    <t>Podbíjení příčných pražců mezilehlých i stykových z betonu</t>
  </si>
  <si>
    <t>-1773193687</t>
  </si>
  <si>
    <t>Poznámka k položce:_x000D_
úprava koleje do normového stavu po ukončení demolice</t>
  </si>
  <si>
    <t>Ostatní konstrukce a práce, bourání</t>
  </si>
  <si>
    <t>14</t>
  </si>
  <si>
    <t>213141113</t>
  </si>
  <si>
    <t>Zřízení vrstvy z geotextilie v rovině nebo ve sklonu do 1:5 š do 8,5 m</t>
  </si>
  <si>
    <t>-41136814</t>
  </si>
  <si>
    <t xml:space="preserve">Poznámka k položce:_x000D_
Ochranná vrstva </t>
  </si>
  <si>
    <t>69311180</t>
  </si>
  <si>
    <t>geotextilie PP s ÚV stabilizací 800g/m2</t>
  </si>
  <si>
    <t>889257760</t>
  </si>
  <si>
    <t>126*1,15 'Přepočtené koeficientem množství</t>
  </si>
  <si>
    <t>16</t>
  </si>
  <si>
    <t>113311121</t>
  </si>
  <si>
    <t>Odstranění geotextilií v komunikacích</t>
  </si>
  <si>
    <t>676276094</t>
  </si>
  <si>
    <t>17</t>
  </si>
  <si>
    <t>981513113</t>
  </si>
  <si>
    <t>Demolice konstrukcí objektů z kamenného zdiva těžkou mechanizací</t>
  </si>
  <si>
    <t>-1373350731</t>
  </si>
  <si>
    <t>"pilíře"     2*90,1</t>
  </si>
  <si>
    <t>"opěry"   2*207,2</t>
  </si>
  <si>
    <t>"klenby"  413,2</t>
  </si>
  <si>
    <t>Součet</t>
  </si>
  <si>
    <t>997</t>
  </si>
  <si>
    <t>Přesun sutě</t>
  </si>
  <si>
    <t>18</t>
  </si>
  <si>
    <t>997006512</t>
  </si>
  <si>
    <t>Vodorovné doprava suti s naložením a složením na skládku do 1 km</t>
  </si>
  <si>
    <t>1653468552</t>
  </si>
  <si>
    <t>19</t>
  </si>
  <si>
    <t>997006519</t>
  </si>
  <si>
    <t>Příplatek k vodorovnému přemístění suti na skládku ZKD 1 km přes 1 km</t>
  </si>
  <si>
    <t>997736036</t>
  </si>
  <si>
    <t>2519,601*19 'Přepočtené koeficientem množství</t>
  </si>
  <si>
    <t>20</t>
  </si>
  <si>
    <t>997013873</t>
  </si>
  <si>
    <t>Poplatek za uložení stavebního odpadu na recyklační skládce (skládkovné) zeminy a kamení zatříděného do Katalogu odpadů pod kódem 17 05 04</t>
  </si>
  <si>
    <t>-2031520965</t>
  </si>
  <si>
    <t>997211612</t>
  </si>
  <si>
    <t>Nakládání vybouraných hmot na dopravní prostředky pro vodorovnou dopravu</t>
  </si>
  <si>
    <t>-1712595109</t>
  </si>
  <si>
    <t>Poznámka k položce:_x000D_
nakládání na kolejovou dopravu</t>
  </si>
  <si>
    <t>22</t>
  </si>
  <si>
    <t>997241612</t>
  </si>
  <si>
    <t>Nakládání nebo překládání suti</t>
  </si>
  <si>
    <t>2138949635</t>
  </si>
  <si>
    <t>Poznámka k položce:_x000D_
překládání na silniční dopravu</t>
  </si>
  <si>
    <t>998</t>
  </si>
  <si>
    <t>Přesun hmot</t>
  </si>
  <si>
    <t>23</t>
  </si>
  <si>
    <t>998001123</t>
  </si>
  <si>
    <t>Přesun hmot pro demolice objektů v do 21 m</t>
  </si>
  <si>
    <t>1950314612</t>
  </si>
  <si>
    <t>24</t>
  </si>
  <si>
    <t>998241011</t>
  </si>
  <si>
    <t>Přesun hmot pro železniční spodek drah kolejových o sklonu 0,8 %</t>
  </si>
  <si>
    <t>-319794682</t>
  </si>
  <si>
    <t>25</t>
  </si>
  <si>
    <t>998241099</t>
  </si>
  <si>
    <t>Příplatek k přesunu hmot pro železniční spodek drah kolejových ZKD 1000 m</t>
  </si>
  <si>
    <t>902084640</t>
  </si>
  <si>
    <t>Práce a dodávky M</t>
  </si>
  <si>
    <t>22-M</t>
  </si>
  <si>
    <t>Montáže technologických zařízení pro dopravní stavby</t>
  </si>
  <si>
    <t>26</t>
  </si>
  <si>
    <t>220111401</t>
  </si>
  <si>
    <t>Zřízení vývodu od pláště pro měření</t>
  </si>
  <si>
    <t>64</t>
  </si>
  <si>
    <t>-88052336</t>
  </si>
  <si>
    <t>27</t>
  </si>
  <si>
    <t>220111401.R</t>
  </si>
  <si>
    <t xml:space="preserve">Měření funkčnosti kabelového vedení </t>
  </si>
  <si>
    <t>soubor</t>
  </si>
  <si>
    <t>-1487432730</t>
  </si>
  <si>
    <t>28</t>
  </si>
  <si>
    <t>220111401-D</t>
  </si>
  <si>
    <t>Demontáž - Zřízení vývodu od pláště pro měření</t>
  </si>
  <si>
    <t>-1785933845</t>
  </si>
  <si>
    <t>2020/08.VRN - Demolice mostu - Vedlejší rozpočtové náklady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</si>
  <si>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</si>
  <si>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</si>
  <si>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</si>
  <si>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VRN6 - Územní vlivy</t>
  </si>
  <si>
    <t>VRN</t>
  </si>
  <si>
    <t>Vedlejší rozpočtové náklady</t>
  </si>
  <si>
    <t>VRN2</t>
  </si>
  <si>
    <t>Příprava staveniště</t>
  </si>
  <si>
    <t>023203000</t>
  </si>
  <si>
    <t>Demolice objektů</t>
  </si>
  <si>
    <t>1024</t>
  </si>
  <si>
    <t>209950791</t>
  </si>
  <si>
    <t xml:space="preserve">Poznámka k položce:_x000D_
Inženýrská činnost spojená s demolicí objektu_x000D_
</t>
  </si>
  <si>
    <t>VRN3</t>
  </si>
  <si>
    <t>Zařízení staveniště</t>
  </si>
  <si>
    <t>030001000</t>
  </si>
  <si>
    <t>551415360</t>
  </si>
  <si>
    <t>031002000</t>
  </si>
  <si>
    <t>Související práce pro zařízení staveniště</t>
  </si>
  <si>
    <t>561937380</t>
  </si>
  <si>
    <t>031203000</t>
  </si>
  <si>
    <t>Terénní úpravy pro zařízení staveniště</t>
  </si>
  <si>
    <t>-424670712</t>
  </si>
  <si>
    <t>032002000</t>
  </si>
  <si>
    <t>Vybavení staveniště</t>
  </si>
  <si>
    <t>-383125721</t>
  </si>
  <si>
    <t>034002000</t>
  </si>
  <si>
    <t>Zabezpečení staveniště</t>
  </si>
  <si>
    <t>92445287</t>
  </si>
  <si>
    <t>039002000</t>
  </si>
  <si>
    <t>Zrušení zařízení staveniště</t>
  </si>
  <si>
    <t>-1908050839</t>
  </si>
  <si>
    <t>VRN6</t>
  </si>
  <si>
    <t>Územní vlivy</t>
  </si>
  <si>
    <t>062002000</t>
  </si>
  <si>
    <t>Ztížené dopravní podmínky</t>
  </si>
  <si>
    <t>-830417075</t>
  </si>
  <si>
    <t>062303000</t>
  </si>
  <si>
    <t>Použití nezvyklých dopravních prostředků</t>
  </si>
  <si>
    <t>901627550</t>
  </si>
  <si>
    <t>Poznámka k položce:_x000D_
náklady na přepravu a přesun težké mechanizace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</si>
</sst>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09"/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8" t="s">
        <v>14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1"/>
      <c r="AQ5" s="21"/>
      <c r="AR5" s="19"/>
      <c r="BE5" s="265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0" t="s">
        <v>17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21"/>
      <c r="AQ6" s="21"/>
      <c r="AR6" s="19"/>
      <c r="BE6" s="266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266"/>
      <c r="BS7" s="16" t="s">
        <v>6</v>
      </c>
    </row>
    <row r="8" spans="1:74" s="1" customFormat="1" ht="12" customHeight="1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266"/>
      <c r="BS8" s="16" t="s">
        <v>6</v>
      </c>
    </row>
    <row r="9" spans="1:74" s="1" customFormat="1" ht="29.2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26</v>
      </c>
      <c r="AL9" s="21"/>
      <c r="AM9" s="21"/>
      <c r="AN9" s="30" t="s">
        <v>27</v>
      </c>
      <c r="AO9" s="21"/>
      <c r="AP9" s="21"/>
      <c r="AQ9" s="21"/>
      <c r="AR9" s="19"/>
      <c r="BE9" s="266"/>
      <c r="BS9" s="16" t="s">
        <v>6</v>
      </c>
    </row>
    <row r="10" spans="1:74" s="1" customFormat="1" ht="12" customHeight="1">
      <c r="B10" s="20"/>
      <c r="C10" s="21"/>
      <c r="D10" s="28" t="s">
        <v>28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29</v>
      </c>
      <c r="AL10" s="21"/>
      <c r="AM10" s="21"/>
      <c r="AN10" s="26" t="s">
        <v>30</v>
      </c>
      <c r="AO10" s="21"/>
      <c r="AP10" s="21"/>
      <c r="AQ10" s="21"/>
      <c r="AR10" s="19"/>
      <c r="BE10" s="266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31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32</v>
      </c>
      <c r="AL11" s="21"/>
      <c r="AM11" s="21"/>
      <c r="AN11" s="26" t="s">
        <v>33</v>
      </c>
      <c r="AO11" s="21"/>
      <c r="AP11" s="21"/>
      <c r="AQ11" s="21"/>
      <c r="AR11" s="19"/>
      <c r="BE11" s="266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6"/>
      <c r="BS12" s="16" t="s">
        <v>6</v>
      </c>
    </row>
    <row r="13" spans="1:74" s="1" customFormat="1" ht="12" customHeight="1">
      <c r="B13" s="20"/>
      <c r="C13" s="21"/>
      <c r="D13" s="28" t="s">
        <v>34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29</v>
      </c>
      <c r="AL13" s="21"/>
      <c r="AM13" s="21"/>
      <c r="AN13" s="31" t="s">
        <v>35</v>
      </c>
      <c r="AO13" s="21"/>
      <c r="AP13" s="21"/>
      <c r="AQ13" s="21"/>
      <c r="AR13" s="19"/>
      <c r="BE13" s="266"/>
      <c r="BS13" s="16" t="s">
        <v>6</v>
      </c>
    </row>
    <row r="14" spans="1:74" ht="12.75">
      <c r="B14" s="20"/>
      <c r="C14" s="21"/>
      <c r="D14" s="21"/>
      <c r="E14" s="271" t="s">
        <v>35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28" t="s">
        <v>32</v>
      </c>
      <c r="AL14" s="21"/>
      <c r="AM14" s="21"/>
      <c r="AN14" s="31" t="s">
        <v>35</v>
      </c>
      <c r="AO14" s="21"/>
      <c r="AP14" s="21"/>
      <c r="AQ14" s="21"/>
      <c r="AR14" s="19"/>
      <c r="BE14" s="266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6"/>
      <c r="BS15" s="16" t="s">
        <v>4</v>
      </c>
    </row>
    <row r="16" spans="1:74" s="1" customFormat="1" ht="12" customHeight="1">
      <c r="B16" s="20"/>
      <c r="C16" s="21"/>
      <c r="D16" s="28" t="s">
        <v>36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29</v>
      </c>
      <c r="AL16" s="21"/>
      <c r="AM16" s="21"/>
      <c r="AN16" s="26" t="s">
        <v>1</v>
      </c>
      <c r="AO16" s="21"/>
      <c r="AP16" s="21"/>
      <c r="AQ16" s="21"/>
      <c r="AR16" s="19"/>
      <c r="BE16" s="266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32</v>
      </c>
      <c r="AL17" s="21"/>
      <c r="AM17" s="21"/>
      <c r="AN17" s="26" t="s">
        <v>1</v>
      </c>
      <c r="AO17" s="21"/>
      <c r="AP17" s="21"/>
      <c r="AQ17" s="21"/>
      <c r="AR17" s="19"/>
      <c r="BE17" s="266"/>
      <c r="BS17" s="16" t="s">
        <v>37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6"/>
      <c r="BS18" s="16" t="s">
        <v>6</v>
      </c>
    </row>
    <row r="19" spans="1:71" s="1" customFormat="1" ht="12" customHeight="1">
      <c r="B19" s="20"/>
      <c r="C19" s="21"/>
      <c r="D19" s="28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29</v>
      </c>
      <c r="AL19" s="21"/>
      <c r="AM19" s="21"/>
      <c r="AN19" s="26" t="s">
        <v>1</v>
      </c>
      <c r="AO19" s="21"/>
      <c r="AP19" s="21"/>
      <c r="AQ19" s="21"/>
      <c r="AR19" s="19"/>
      <c r="BE19" s="266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32</v>
      </c>
      <c r="AL20" s="21"/>
      <c r="AM20" s="21"/>
      <c r="AN20" s="26" t="s">
        <v>1</v>
      </c>
      <c r="AO20" s="21"/>
      <c r="AP20" s="21"/>
      <c r="AQ20" s="21"/>
      <c r="AR20" s="19"/>
      <c r="BE20" s="266"/>
      <c r="BS20" s="16" t="s">
        <v>37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6"/>
    </row>
    <row r="22" spans="1:71" s="1" customFormat="1" ht="12" customHeight="1">
      <c r="B22" s="20"/>
      <c r="C22" s="21"/>
      <c r="D22" s="28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6"/>
    </row>
    <row r="23" spans="1:71" s="1" customFormat="1" ht="16.5" customHeight="1">
      <c r="B23" s="20"/>
      <c r="C23" s="21"/>
      <c r="D23" s="21"/>
      <c r="E23" s="273" t="s">
        <v>1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21"/>
      <c r="AP23" s="21"/>
      <c r="AQ23" s="21"/>
      <c r="AR23" s="19"/>
      <c r="BE23" s="266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6"/>
    </row>
    <row r="25" spans="1:71" s="1" customFormat="1" ht="6.95" customHeight="1">
      <c r="B25" s="20"/>
      <c r="C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1"/>
      <c r="AQ25" s="21"/>
      <c r="AR25" s="19"/>
      <c r="BE25" s="266"/>
    </row>
    <row r="26" spans="1:71" s="2" customFormat="1" ht="25.9" customHeight="1">
      <c r="A26" s="34"/>
      <c r="B26" s="35"/>
      <c r="C26" s="36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4">
        <f>ROUND(AG94,2)</f>
        <v>0</v>
      </c>
      <c r="AL26" s="275"/>
      <c r="AM26" s="275"/>
      <c r="AN26" s="275"/>
      <c r="AO26" s="275"/>
      <c r="AP26" s="36"/>
      <c r="AQ26" s="36"/>
      <c r="AR26" s="39"/>
      <c r="BE26" s="266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6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6" t="s">
        <v>41</v>
      </c>
      <c r="M28" s="276"/>
      <c r="N28" s="276"/>
      <c r="O28" s="276"/>
      <c r="P28" s="276"/>
      <c r="Q28" s="36"/>
      <c r="R28" s="36"/>
      <c r="S28" s="36"/>
      <c r="T28" s="36"/>
      <c r="U28" s="36"/>
      <c r="V28" s="36"/>
      <c r="W28" s="276" t="s">
        <v>42</v>
      </c>
      <c r="X28" s="276"/>
      <c r="Y28" s="276"/>
      <c r="Z28" s="276"/>
      <c r="AA28" s="276"/>
      <c r="AB28" s="276"/>
      <c r="AC28" s="276"/>
      <c r="AD28" s="276"/>
      <c r="AE28" s="276"/>
      <c r="AF28" s="36"/>
      <c r="AG28" s="36"/>
      <c r="AH28" s="36"/>
      <c r="AI28" s="36"/>
      <c r="AJ28" s="36"/>
      <c r="AK28" s="276" t="s">
        <v>43</v>
      </c>
      <c r="AL28" s="276"/>
      <c r="AM28" s="276"/>
      <c r="AN28" s="276"/>
      <c r="AO28" s="276"/>
      <c r="AP28" s="36"/>
      <c r="AQ28" s="36"/>
      <c r="AR28" s="39"/>
      <c r="BE28" s="266"/>
    </row>
    <row r="29" spans="1:71" s="3" customFormat="1" ht="14.45" customHeight="1">
      <c r="B29" s="40"/>
      <c r="C29" s="41"/>
      <c r="D29" s="28" t="s">
        <v>44</v>
      </c>
      <c r="E29" s="41"/>
      <c r="F29" s="28" t="s">
        <v>45</v>
      </c>
      <c r="G29" s="41"/>
      <c r="H29" s="41"/>
      <c r="I29" s="41"/>
      <c r="J29" s="41"/>
      <c r="K29" s="41"/>
      <c r="L29" s="279">
        <v>0.21</v>
      </c>
      <c r="M29" s="278"/>
      <c r="N29" s="278"/>
      <c r="O29" s="278"/>
      <c r="P29" s="278"/>
      <c r="Q29" s="41"/>
      <c r="R29" s="41"/>
      <c r="S29" s="41"/>
      <c r="T29" s="41"/>
      <c r="U29" s="41"/>
      <c r="V29" s="41"/>
      <c r="W29" s="277">
        <f>ROUND(AZ94, 2)</f>
        <v>0</v>
      </c>
      <c r="X29" s="278"/>
      <c r="Y29" s="278"/>
      <c r="Z29" s="278"/>
      <c r="AA29" s="278"/>
      <c r="AB29" s="278"/>
      <c r="AC29" s="278"/>
      <c r="AD29" s="278"/>
      <c r="AE29" s="278"/>
      <c r="AF29" s="41"/>
      <c r="AG29" s="41"/>
      <c r="AH29" s="41"/>
      <c r="AI29" s="41"/>
      <c r="AJ29" s="41"/>
      <c r="AK29" s="277">
        <f>ROUND(AV94, 2)</f>
        <v>0</v>
      </c>
      <c r="AL29" s="278"/>
      <c r="AM29" s="278"/>
      <c r="AN29" s="278"/>
      <c r="AO29" s="278"/>
      <c r="AP29" s="41"/>
      <c r="AQ29" s="41"/>
      <c r="AR29" s="42"/>
      <c r="BE29" s="267"/>
    </row>
    <row r="30" spans="1:71" s="3" customFormat="1" ht="14.45" customHeight="1">
      <c r="B30" s="40"/>
      <c r="C30" s="41"/>
      <c r="D30" s="41"/>
      <c r="E30" s="41"/>
      <c r="F30" s="28" t="s">
        <v>46</v>
      </c>
      <c r="G30" s="41"/>
      <c r="H30" s="41"/>
      <c r="I30" s="41"/>
      <c r="J30" s="41"/>
      <c r="K30" s="41"/>
      <c r="L30" s="279">
        <v>0.15</v>
      </c>
      <c r="M30" s="278"/>
      <c r="N30" s="278"/>
      <c r="O30" s="278"/>
      <c r="P30" s="278"/>
      <c r="Q30" s="41"/>
      <c r="R30" s="41"/>
      <c r="S30" s="41"/>
      <c r="T30" s="41"/>
      <c r="U30" s="41"/>
      <c r="V30" s="41"/>
      <c r="W30" s="277">
        <f>ROUND(BA94, 2)</f>
        <v>0</v>
      </c>
      <c r="X30" s="278"/>
      <c r="Y30" s="278"/>
      <c r="Z30" s="278"/>
      <c r="AA30" s="278"/>
      <c r="AB30" s="278"/>
      <c r="AC30" s="278"/>
      <c r="AD30" s="278"/>
      <c r="AE30" s="278"/>
      <c r="AF30" s="41"/>
      <c r="AG30" s="41"/>
      <c r="AH30" s="41"/>
      <c r="AI30" s="41"/>
      <c r="AJ30" s="41"/>
      <c r="AK30" s="277">
        <f>ROUND(AW94, 2)</f>
        <v>0</v>
      </c>
      <c r="AL30" s="278"/>
      <c r="AM30" s="278"/>
      <c r="AN30" s="278"/>
      <c r="AO30" s="278"/>
      <c r="AP30" s="41"/>
      <c r="AQ30" s="41"/>
      <c r="AR30" s="42"/>
      <c r="BE30" s="267"/>
    </row>
    <row r="31" spans="1:71" s="3" customFormat="1" ht="14.45" hidden="1" customHeight="1">
      <c r="B31" s="40"/>
      <c r="C31" s="41"/>
      <c r="D31" s="41"/>
      <c r="E31" s="41"/>
      <c r="F31" s="28" t="s">
        <v>47</v>
      </c>
      <c r="G31" s="41"/>
      <c r="H31" s="41"/>
      <c r="I31" s="41"/>
      <c r="J31" s="41"/>
      <c r="K31" s="41"/>
      <c r="L31" s="279">
        <v>0.21</v>
      </c>
      <c r="M31" s="278"/>
      <c r="N31" s="278"/>
      <c r="O31" s="278"/>
      <c r="P31" s="278"/>
      <c r="Q31" s="41"/>
      <c r="R31" s="41"/>
      <c r="S31" s="41"/>
      <c r="T31" s="41"/>
      <c r="U31" s="41"/>
      <c r="V31" s="41"/>
      <c r="W31" s="277">
        <f>ROUND(BB94, 2)</f>
        <v>0</v>
      </c>
      <c r="X31" s="278"/>
      <c r="Y31" s="278"/>
      <c r="Z31" s="278"/>
      <c r="AA31" s="278"/>
      <c r="AB31" s="278"/>
      <c r="AC31" s="278"/>
      <c r="AD31" s="278"/>
      <c r="AE31" s="278"/>
      <c r="AF31" s="41"/>
      <c r="AG31" s="41"/>
      <c r="AH31" s="41"/>
      <c r="AI31" s="41"/>
      <c r="AJ31" s="41"/>
      <c r="AK31" s="277">
        <v>0</v>
      </c>
      <c r="AL31" s="278"/>
      <c r="AM31" s="278"/>
      <c r="AN31" s="278"/>
      <c r="AO31" s="278"/>
      <c r="AP31" s="41"/>
      <c r="AQ31" s="41"/>
      <c r="AR31" s="42"/>
      <c r="BE31" s="267"/>
    </row>
    <row r="32" spans="1:71" s="3" customFormat="1" ht="14.45" hidden="1" customHeight="1">
      <c r="B32" s="40"/>
      <c r="C32" s="41"/>
      <c r="D32" s="41"/>
      <c r="E32" s="41"/>
      <c r="F32" s="28" t="s">
        <v>48</v>
      </c>
      <c r="G32" s="41"/>
      <c r="H32" s="41"/>
      <c r="I32" s="41"/>
      <c r="J32" s="41"/>
      <c r="K32" s="41"/>
      <c r="L32" s="279">
        <v>0.15</v>
      </c>
      <c r="M32" s="278"/>
      <c r="N32" s="278"/>
      <c r="O32" s="278"/>
      <c r="P32" s="278"/>
      <c r="Q32" s="41"/>
      <c r="R32" s="41"/>
      <c r="S32" s="41"/>
      <c r="T32" s="41"/>
      <c r="U32" s="41"/>
      <c r="V32" s="41"/>
      <c r="W32" s="277">
        <f>ROUND(BC94, 2)</f>
        <v>0</v>
      </c>
      <c r="X32" s="278"/>
      <c r="Y32" s="278"/>
      <c r="Z32" s="278"/>
      <c r="AA32" s="278"/>
      <c r="AB32" s="278"/>
      <c r="AC32" s="278"/>
      <c r="AD32" s="278"/>
      <c r="AE32" s="278"/>
      <c r="AF32" s="41"/>
      <c r="AG32" s="41"/>
      <c r="AH32" s="41"/>
      <c r="AI32" s="41"/>
      <c r="AJ32" s="41"/>
      <c r="AK32" s="277">
        <v>0</v>
      </c>
      <c r="AL32" s="278"/>
      <c r="AM32" s="278"/>
      <c r="AN32" s="278"/>
      <c r="AO32" s="278"/>
      <c r="AP32" s="41"/>
      <c r="AQ32" s="41"/>
      <c r="AR32" s="42"/>
      <c r="BE32" s="267"/>
    </row>
    <row r="33" spans="1:57" s="3" customFormat="1" ht="14.45" hidden="1" customHeight="1">
      <c r="B33" s="40"/>
      <c r="C33" s="41"/>
      <c r="D33" s="41"/>
      <c r="E33" s="41"/>
      <c r="F33" s="28" t="s">
        <v>49</v>
      </c>
      <c r="G33" s="41"/>
      <c r="H33" s="41"/>
      <c r="I33" s="41"/>
      <c r="J33" s="41"/>
      <c r="K33" s="41"/>
      <c r="L33" s="279">
        <v>0</v>
      </c>
      <c r="M33" s="278"/>
      <c r="N33" s="278"/>
      <c r="O33" s="278"/>
      <c r="P33" s="278"/>
      <c r="Q33" s="41"/>
      <c r="R33" s="41"/>
      <c r="S33" s="41"/>
      <c r="T33" s="41"/>
      <c r="U33" s="41"/>
      <c r="V33" s="41"/>
      <c r="W33" s="277">
        <f>ROUND(BD94, 2)</f>
        <v>0</v>
      </c>
      <c r="X33" s="278"/>
      <c r="Y33" s="278"/>
      <c r="Z33" s="278"/>
      <c r="AA33" s="278"/>
      <c r="AB33" s="278"/>
      <c r="AC33" s="278"/>
      <c r="AD33" s="278"/>
      <c r="AE33" s="278"/>
      <c r="AF33" s="41"/>
      <c r="AG33" s="41"/>
      <c r="AH33" s="41"/>
      <c r="AI33" s="41"/>
      <c r="AJ33" s="41"/>
      <c r="AK33" s="277">
        <v>0</v>
      </c>
      <c r="AL33" s="278"/>
      <c r="AM33" s="278"/>
      <c r="AN33" s="278"/>
      <c r="AO33" s="278"/>
      <c r="AP33" s="41"/>
      <c r="AQ33" s="41"/>
      <c r="AR33" s="42"/>
      <c r="BE33" s="267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6"/>
    </row>
    <row r="35" spans="1:57" s="2" customFormat="1" ht="25.9" customHeight="1">
      <c r="A35" s="34"/>
      <c r="B35" s="35"/>
      <c r="C35" s="43"/>
      <c r="D35" s="44" t="s">
        <v>50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51</v>
      </c>
      <c r="U35" s="45"/>
      <c r="V35" s="45"/>
      <c r="W35" s="45"/>
      <c r="X35" s="280" t="s">
        <v>52</v>
      </c>
      <c r="Y35" s="281"/>
      <c r="Z35" s="281"/>
      <c r="AA35" s="281"/>
      <c r="AB35" s="281"/>
      <c r="AC35" s="45"/>
      <c r="AD35" s="45"/>
      <c r="AE35" s="45"/>
      <c r="AF35" s="45"/>
      <c r="AG35" s="45"/>
      <c r="AH35" s="45"/>
      <c r="AI35" s="45"/>
      <c r="AJ35" s="45"/>
      <c r="AK35" s="282">
        <f>SUM(AK26:AK33)</f>
        <v>0</v>
      </c>
      <c r="AL35" s="281"/>
      <c r="AM35" s="281"/>
      <c r="AN35" s="281"/>
      <c r="AO35" s="283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7"/>
      <c r="C49" s="48"/>
      <c r="D49" s="49" t="s">
        <v>53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54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4"/>
      <c r="B60" s="35"/>
      <c r="C60" s="36"/>
      <c r="D60" s="52" t="s">
        <v>55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56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55</v>
      </c>
      <c r="AI60" s="38"/>
      <c r="AJ60" s="38"/>
      <c r="AK60" s="38"/>
      <c r="AL60" s="38"/>
      <c r="AM60" s="52" t="s">
        <v>56</v>
      </c>
      <c r="AN60" s="38"/>
      <c r="AO60" s="38"/>
      <c r="AP60" s="36"/>
      <c r="AQ60" s="36"/>
      <c r="AR60" s="39"/>
      <c r="BE60" s="34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4"/>
      <c r="B64" s="35"/>
      <c r="C64" s="36"/>
      <c r="D64" s="49" t="s">
        <v>57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58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4"/>
      <c r="B75" s="35"/>
      <c r="C75" s="36"/>
      <c r="D75" s="52" t="s">
        <v>55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56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55</v>
      </c>
      <c r="AI75" s="38"/>
      <c r="AJ75" s="38"/>
      <c r="AK75" s="38"/>
      <c r="AL75" s="38"/>
      <c r="AM75" s="52" t="s">
        <v>56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2" t="s">
        <v>59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8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2020/08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4" t="str">
        <f>K6</f>
        <v>Demolice mostu v km 16,150 na trati Liberec - Hrádek nad Nisou</v>
      </c>
      <c r="M85" s="285"/>
      <c r="N85" s="285"/>
      <c r="O85" s="285"/>
      <c r="P85" s="285"/>
      <c r="Q85" s="285"/>
      <c r="R85" s="285"/>
      <c r="S85" s="285"/>
      <c r="T85" s="285"/>
      <c r="U85" s="285"/>
      <c r="V85" s="285"/>
      <c r="W85" s="285"/>
      <c r="X85" s="285"/>
      <c r="Y85" s="285"/>
      <c r="Z85" s="285"/>
      <c r="AA85" s="285"/>
      <c r="AB85" s="285"/>
      <c r="AC85" s="285"/>
      <c r="AD85" s="285"/>
      <c r="AE85" s="285"/>
      <c r="AF85" s="285"/>
      <c r="AG85" s="285"/>
      <c r="AH85" s="285"/>
      <c r="AI85" s="285"/>
      <c r="AJ85" s="285"/>
      <c r="AK85" s="285"/>
      <c r="AL85" s="285"/>
      <c r="AM85" s="285"/>
      <c r="AN85" s="285"/>
      <c r="AO85" s="285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8" t="s">
        <v>22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24</v>
      </c>
      <c r="AJ87" s="36"/>
      <c r="AK87" s="36"/>
      <c r="AL87" s="36"/>
      <c r="AM87" s="286" t="str">
        <f>IF(AN8= "","",AN8)</f>
        <v>26. 5. 2020</v>
      </c>
      <c r="AN87" s="286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8" t="s">
        <v>28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 s.o.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36</v>
      </c>
      <c r="AJ89" s="36"/>
      <c r="AK89" s="36"/>
      <c r="AL89" s="36"/>
      <c r="AM89" s="287" t="str">
        <f>IF(E17="","",E17)</f>
        <v xml:space="preserve"> </v>
      </c>
      <c r="AN89" s="288"/>
      <c r="AO89" s="288"/>
      <c r="AP89" s="288"/>
      <c r="AQ89" s="36"/>
      <c r="AR89" s="39"/>
      <c r="AS89" s="289" t="s">
        <v>60</v>
      </c>
      <c r="AT89" s="290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8" t="s">
        <v>34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38</v>
      </c>
      <c r="AJ90" s="36"/>
      <c r="AK90" s="36"/>
      <c r="AL90" s="36"/>
      <c r="AM90" s="287" t="str">
        <f>IF(E20="","",E20)</f>
        <v xml:space="preserve"> </v>
      </c>
      <c r="AN90" s="288"/>
      <c r="AO90" s="288"/>
      <c r="AP90" s="288"/>
      <c r="AQ90" s="36"/>
      <c r="AR90" s="39"/>
      <c r="AS90" s="291"/>
      <c r="AT90" s="292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3"/>
      <c r="AT91" s="294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95" t="s">
        <v>61</v>
      </c>
      <c r="D92" s="296"/>
      <c r="E92" s="296"/>
      <c r="F92" s="296"/>
      <c r="G92" s="296"/>
      <c r="H92" s="73"/>
      <c r="I92" s="297" t="s">
        <v>62</v>
      </c>
      <c r="J92" s="296"/>
      <c r="K92" s="296"/>
      <c r="L92" s="296"/>
      <c r="M92" s="296"/>
      <c r="N92" s="296"/>
      <c r="O92" s="296"/>
      <c r="P92" s="296"/>
      <c r="Q92" s="296"/>
      <c r="R92" s="296"/>
      <c r="S92" s="296"/>
      <c r="T92" s="296"/>
      <c r="U92" s="296"/>
      <c r="V92" s="296"/>
      <c r="W92" s="296"/>
      <c r="X92" s="296"/>
      <c r="Y92" s="296"/>
      <c r="Z92" s="296"/>
      <c r="AA92" s="296"/>
      <c r="AB92" s="296"/>
      <c r="AC92" s="296"/>
      <c r="AD92" s="296"/>
      <c r="AE92" s="296"/>
      <c r="AF92" s="296"/>
      <c r="AG92" s="298" t="s">
        <v>63</v>
      </c>
      <c r="AH92" s="296"/>
      <c r="AI92" s="296"/>
      <c r="AJ92" s="296"/>
      <c r="AK92" s="296"/>
      <c r="AL92" s="296"/>
      <c r="AM92" s="296"/>
      <c r="AN92" s="297" t="s">
        <v>64</v>
      </c>
      <c r="AO92" s="296"/>
      <c r="AP92" s="299"/>
      <c r="AQ92" s="74" t="s">
        <v>65</v>
      </c>
      <c r="AR92" s="39"/>
      <c r="AS92" s="75" t="s">
        <v>66</v>
      </c>
      <c r="AT92" s="76" t="s">
        <v>67</v>
      </c>
      <c r="AU92" s="76" t="s">
        <v>68</v>
      </c>
      <c r="AV92" s="76" t="s">
        <v>69</v>
      </c>
      <c r="AW92" s="76" t="s">
        <v>70</v>
      </c>
      <c r="AX92" s="76" t="s">
        <v>71</v>
      </c>
      <c r="AY92" s="76" t="s">
        <v>72</v>
      </c>
      <c r="AZ92" s="76" t="s">
        <v>73</v>
      </c>
      <c r="BA92" s="76" t="s">
        <v>74</v>
      </c>
      <c r="BB92" s="76" t="s">
        <v>75</v>
      </c>
      <c r="BC92" s="76" t="s">
        <v>76</v>
      </c>
      <c r="BD92" s="77" t="s">
        <v>77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78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07">
        <f>ROUND(AG95,2)</f>
        <v>0</v>
      </c>
      <c r="AH94" s="307"/>
      <c r="AI94" s="307"/>
      <c r="AJ94" s="307"/>
      <c r="AK94" s="307"/>
      <c r="AL94" s="307"/>
      <c r="AM94" s="307"/>
      <c r="AN94" s="308">
        <f>SUM(AG94,AT94)</f>
        <v>0</v>
      </c>
      <c r="AO94" s="308"/>
      <c r="AP94" s="308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79</v>
      </c>
      <c r="BT94" s="91" t="s">
        <v>80</v>
      </c>
      <c r="BU94" s="92" t="s">
        <v>81</v>
      </c>
      <c r="BV94" s="91" t="s">
        <v>82</v>
      </c>
      <c r="BW94" s="91" t="s">
        <v>5</v>
      </c>
      <c r="BX94" s="91" t="s">
        <v>83</v>
      </c>
      <c r="CL94" s="91" t="s">
        <v>19</v>
      </c>
    </row>
    <row r="95" spans="1:91" s="7" customFormat="1" ht="16.5" customHeight="1">
      <c r="B95" s="93"/>
      <c r="C95" s="94"/>
      <c r="D95" s="303" t="s">
        <v>14</v>
      </c>
      <c r="E95" s="303"/>
      <c r="F95" s="303"/>
      <c r="G95" s="303"/>
      <c r="H95" s="303"/>
      <c r="I95" s="95"/>
      <c r="J95" s="303" t="s">
        <v>84</v>
      </c>
      <c r="K95" s="303"/>
      <c r="L95" s="303"/>
      <c r="M95" s="303"/>
      <c r="N95" s="303"/>
      <c r="O95" s="303"/>
      <c r="P95" s="303"/>
      <c r="Q95" s="303"/>
      <c r="R95" s="303"/>
      <c r="S95" s="303"/>
      <c r="T95" s="303"/>
      <c r="U95" s="303"/>
      <c r="V95" s="303"/>
      <c r="W95" s="303"/>
      <c r="X95" s="303"/>
      <c r="Y95" s="303"/>
      <c r="Z95" s="303"/>
      <c r="AA95" s="303"/>
      <c r="AB95" s="303"/>
      <c r="AC95" s="303"/>
      <c r="AD95" s="303"/>
      <c r="AE95" s="303"/>
      <c r="AF95" s="303"/>
      <c r="AG95" s="302">
        <f>ROUND(SUM(AG96:AG97),2)</f>
        <v>0</v>
      </c>
      <c r="AH95" s="301"/>
      <c r="AI95" s="301"/>
      <c r="AJ95" s="301"/>
      <c r="AK95" s="301"/>
      <c r="AL95" s="301"/>
      <c r="AM95" s="301"/>
      <c r="AN95" s="300">
        <f>SUM(AG95,AT95)</f>
        <v>0</v>
      </c>
      <c r="AO95" s="301"/>
      <c r="AP95" s="301"/>
      <c r="AQ95" s="96" t="s">
        <v>85</v>
      </c>
      <c r="AR95" s="97"/>
      <c r="AS95" s="98">
        <f>ROUND(SUM(AS96:AS97),2)</f>
        <v>0</v>
      </c>
      <c r="AT95" s="99">
        <f>ROUND(SUM(AV95:AW95),2)</f>
        <v>0</v>
      </c>
      <c r="AU95" s="100">
        <f>ROUND(SUM(AU96:AU97),5)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ROUND(SUM(AZ96:AZ97),2)</f>
        <v>0</v>
      </c>
      <c r="BA95" s="99">
        <f>ROUND(SUM(BA96:BA97),2)</f>
        <v>0</v>
      </c>
      <c r="BB95" s="99">
        <f>ROUND(SUM(BB96:BB97),2)</f>
        <v>0</v>
      </c>
      <c r="BC95" s="99">
        <f>ROUND(SUM(BC96:BC97),2)</f>
        <v>0</v>
      </c>
      <c r="BD95" s="101">
        <f>ROUND(SUM(BD96:BD97),2)</f>
        <v>0</v>
      </c>
      <c r="BS95" s="102" t="s">
        <v>79</v>
      </c>
      <c r="BT95" s="102" t="s">
        <v>86</v>
      </c>
      <c r="BU95" s="102" t="s">
        <v>81</v>
      </c>
      <c r="BV95" s="102" t="s">
        <v>82</v>
      </c>
      <c r="BW95" s="102" t="s">
        <v>87</v>
      </c>
      <c r="BX95" s="102" t="s">
        <v>5</v>
      </c>
      <c r="CL95" s="102" t="s">
        <v>19</v>
      </c>
      <c r="CM95" s="102" t="s">
        <v>88</v>
      </c>
    </row>
    <row r="96" spans="1:91" s="4" customFormat="1" ht="16.5" customHeight="1">
      <c r="A96" s="103" t="s">
        <v>89</v>
      </c>
      <c r="B96" s="58"/>
      <c r="C96" s="104"/>
      <c r="D96" s="104"/>
      <c r="E96" s="306" t="s">
        <v>14</v>
      </c>
      <c r="F96" s="306"/>
      <c r="G96" s="306"/>
      <c r="H96" s="306"/>
      <c r="I96" s="306"/>
      <c r="J96" s="104"/>
      <c r="K96" s="306" t="s">
        <v>90</v>
      </c>
      <c r="L96" s="306"/>
      <c r="M96" s="306"/>
      <c r="N96" s="306"/>
      <c r="O96" s="306"/>
      <c r="P96" s="306"/>
      <c r="Q96" s="306"/>
      <c r="R96" s="306"/>
      <c r="S96" s="306"/>
      <c r="T96" s="306"/>
      <c r="U96" s="306"/>
      <c r="V96" s="306"/>
      <c r="W96" s="306"/>
      <c r="X96" s="306"/>
      <c r="Y96" s="306"/>
      <c r="Z96" s="306"/>
      <c r="AA96" s="306"/>
      <c r="AB96" s="306"/>
      <c r="AC96" s="306"/>
      <c r="AD96" s="306"/>
      <c r="AE96" s="306"/>
      <c r="AF96" s="306"/>
      <c r="AG96" s="304">
        <f>'2020-08 - Demolice mostu ...'!J32</f>
        <v>0</v>
      </c>
      <c r="AH96" s="305"/>
      <c r="AI96" s="305"/>
      <c r="AJ96" s="305"/>
      <c r="AK96" s="305"/>
      <c r="AL96" s="305"/>
      <c r="AM96" s="305"/>
      <c r="AN96" s="304">
        <f>SUM(AG96,AT96)</f>
        <v>0</v>
      </c>
      <c r="AO96" s="305"/>
      <c r="AP96" s="305"/>
      <c r="AQ96" s="105" t="s">
        <v>91</v>
      </c>
      <c r="AR96" s="60"/>
      <c r="AS96" s="106">
        <v>0</v>
      </c>
      <c r="AT96" s="107">
        <f>ROUND(SUM(AV96:AW96),2)</f>
        <v>0</v>
      </c>
      <c r="AU96" s="108">
        <f>'2020-08 - Demolice mostu ...'!P129</f>
        <v>0</v>
      </c>
      <c r="AV96" s="107">
        <f>'2020-08 - Demolice mostu ...'!J35</f>
        <v>0</v>
      </c>
      <c r="AW96" s="107">
        <f>'2020-08 - Demolice mostu ...'!J36</f>
        <v>0</v>
      </c>
      <c r="AX96" s="107">
        <f>'2020-08 - Demolice mostu ...'!J37</f>
        <v>0</v>
      </c>
      <c r="AY96" s="107">
        <f>'2020-08 - Demolice mostu ...'!J38</f>
        <v>0</v>
      </c>
      <c r="AZ96" s="107">
        <f>'2020-08 - Demolice mostu ...'!F35</f>
        <v>0</v>
      </c>
      <c r="BA96" s="107">
        <f>'2020-08 - Demolice mostu ...'!F36</f>
        <v>0</v>
      </c>
      <c r="BB96" s="107">
        <f>'2020-08 - Demolice mostu ...'!F37</f>
        <v>0</v>
      </c>
      <c r="BC96" s="107">
        <f>'2020-08 - Demolice mostu ...'!F38</f>
        <v>0</v>
      </c>
      <c r="BD96" s="109">
        <f>'2020-08 - Demolice mostu ...'!F39</f>
        <v>0</v>
      </c>
      <c r="BT96" s="110" t="s">
        <v>88</v>
      </c>
      <c r="BV96" s="110" t="s">
        <v>82</v>
      </c>
      <c r="BW96" s="110" t="s">
        <v>92</v>
      </c>
      <c r="BX96" s="110" t="s">
        <v>87</v>
      </c>
      <c r="CL96" s="110" t="s">
        <v>19</v>
      </c>
    </row>
    <row r="97" spans="1:90" s="4" customFormat="1" ht="23.25" customHeight="1">
      <c r="A97" s="103" t="s">
        <v>89</v>
      </c>
      <c r="B97" s="58"/>
      <c r="C97" s="104"/>
      <c r="D97" s="104"/>
      <c r="E97" s="306" t="s">
        <v>93</v>
      </c>
      <c r="F97" s="306"/>
      <c r="G97" s="306"/>
      <c r="H97" s="306"/>
      <c r="I97" s="306"/>
      <c r="J97" s="104"/>
      <c r="K97" s="306" t="s">
        <v>94</v>
      </c>
      <c r="L97" s="306"/>
      <c r="M97" s="306"/>
      <c r="N97" s="306"/>
      <c r="O97" s="306"/>
      <c r="P97" s="306"/>
      <c r="Q97" s="306"/>
      <c r="R97" s="306"/>
      <c r="S97" s="306"/>
      <c r="T97" s="306"/>
      <c r="U97" s="306"/>
      <c r="V97" s="306"/>
      <c r="W97" s="306"/>
      <c r="X97" s="306"/>
      <c r="Y97" s="306"/>
      <c r="Z97" s="306"/>
      <c r="AA97" s="306"/>
      <c r="AB97" s="306"/>
      <c r="AC97" s="306"/>
      <c r="AD97" s="306"/>
      <c r="AE97" s="306"/>
      <c r="AF97" s="306"/>
      <c r="AG97" s="304">
        <f>'2020-08.VRN - Demolice mo...'!J32</f>
        <v>0</v>
      </c>
      <c r="AH97" s="305"/>
      <c r="AI97" s="305"/>
      <c r="AJ97" s="305"/>
      <c r="AK97" s="305"/>
      <c r="AL97" s="305"/>
      <c r="AM97" s="305"/>
      <c r="AN97" s="304">
        <f>SUM(AG97,AT97)</f>
        <v>0</v>
      </c>
      <c r="AO97" s="305"/>
      <c r="AP97" s="305"/>
      <c r="AQ97" s="105" t="s">
        <v>91</v>
      </c>
      <c r="AR97" s="60"/>
      <c r="AS97" s="111">
        <v>0</v>
      </c>
      <c r="AT97" s="112">
        <f>ROUND(SUM(AV97:AW97),2)</f>
        <v>0</v>
      </c>
      <c r="AU97" s="113">
        <f>'2020-08.VRN - Demolice mo...'!P124</f>
        <v>0</v>
      </c>
      <c r="AV97" s="112">
        <f>'2020-08.VRN - Demolice mo...'!J35</f>
        <v>0</v>
      </c>
      <c r="AW97" s="112">
        <f>'2020-08.VRN - Demolice mo...'!J36</f>
        <v>0</v>
      </c>
      <c r="AX97" s="112">
        <f>'2020-08.VRN - Demolice mo...'!J37</f>
        <v>0</v>
      </c>
      <c r="AY97" s="112">
        <f>'2020-08.VRN - Demolice mo...'!J38</f>
        <v>0</v>
      </c>
      <c r="AZ97" s="112">
        <f>'2020-08.VRN - Demolice mo...'!F35</f>
        <v>0</v>
      </c>
      <c r="BA97" s="112">
        <f>'2020-08.VRN - Demolice mo...'!F36</f>
        <v>0</v>
      </c>
      <c r="BB97" s="112">
        <f>'2020-08.VRN - Demolice mo...'!F37</f>
        <v>0</v>
      </c>
      <c r="BC97" s="112">
        <f>'2020-08.VRN - Demolice mo...'!F38</f>
        <v>0</v>
      </c>
      <c r="BD97" s="114">
        <f>'2020-08.VRN - Demolice mo...'!F39</f>
        <v>0</v>
      </c>
      <c r="BT97" s="110" t="s">
        <v>88</v>
      </c>
      <c r="BV97" s="110" t="s">
        <v>82</v>
      </c>
      <c r="BW97" s="110" t="s">
        <v>95</v>
      </c>
      <c r="BX97" s="110" t="s">
        <v>87</v>
      </c>
      <c r="CL97" s="110" t="s">
        <v>19</v>
      </c>
    </row>
    <row r="98" spans="1:90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90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algorithmName="SHA-512" hashValue="J/aPStcWNxJbuPyuWQdLfVTc26o4+MJMxBi8JEUFfUkpKyxbrmBdbucTKLG6swBCI4h9T5EYnM39RMTF+8np6Q==" saltValue="ZZwoOY23KxfZ3LmoUTPoC9EWyoJ3lPq2xjzhYFjVcyj4eKIvufOA2/jeoNn3Dakl9Hu4Oziia2Cpf2njmJPYXQ==" spinCount="100000" sheet="1" objects="1" scenarios="1" formatColumns="0" formatRows="0"/>
  <mergeCells count="50">
    <mergeCell ref="AR2:BE2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6" location="'2020-08 - Demolice mostu ...'!C2" display="/"/>
    <hyperlink ref="A97" location="'2020-08.VRN - Demolice m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6" t="s">
        <v>92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9"/>
      <c r="AT3" s="16" t="s">
        <v>88</v>
      </c>
    </row>
    <row r="4" spans="1:46" s="1" customFormat="1" ht="24.95" customHeight="1">
      <c r="B4" s="19"/>
      <c r="D4" s="119" t="s">
        <v>96</v>
      </c>
      <c r="I4" s="115"/>
      <c r="L4" s="19"/>
      <c r="M4" s="120" t="s">
        <v>10</v>
      </c>
      <c r="AT4" s="16" t="s">
        <v>4</v>
      </c>
    </row>
    <row r="5" spans="1:46" s="1" customFormat="1" ht="6.95" customHeight="1">
      <c r="B5" s="19"/>
      <c r="I5" s="115"/>
      <c r="L5" s="19"/>
    </row>
    <row r="6" spans="1:46" s="1" customFormat="1" ht="12" customHeight="1">
      <c r="B6" s="19"/>
      <c r="D6" s="121" t="s">
        <v>16</v>
      </c>
      <c r="I6" s="115"/>
      <c r="L6" s="19"/>
    </row>
    <row r="7" spans="1:46" s="1" customFormat="1" ht="16.5" customHeight="1">
      <c r="B7" s="19"/>
      <c r="E7" s="310" t="str">
        <f>'Rekapitulace zakázky'!K6</f>
        <v>Demolice mostu v km 16,150 na trati Liberec - Hrádek nad Nisou</v>
      </c>
      <c r="F7" s="311"/>
      <c r="G7" s="311"/>
      <c r="H7" s="311"/>
      <c r="I7" s="115"/>
      <c r="L7" s="19"/>
    </row>
    <row r="8" spans="1:46" s="1" customFormat="1" ht="12" customHeight="1">
      <c r="B8" s="19"/>
      <c r="D8" s="121" t="s">
        <v>97</v>
      </c>
      <c r="I8" s="115"/>
      <c r="L8" s="19"/>
    </row>
    <row r="9" spans="1:46" s="2" customFormat="1" ht="16.5" customHeight="1">
      <c r="A9" s="34"/>
      <c r="B9" s="39"/>
      <c r="C9" s="34"/>
      <c r="D9" s="34"/>
      <c r="E9" s="310" t="s">
        <v>98</v>
      </c>
      <c r="F9" s="312"/>
      <c r="G9" s="312"/>
      <c r="H9" s="312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99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3" t="s">
        <v>100</v>
      </c>
      <c r="F11" s="312"/>
      <c r="G11" s="312"/>
      <c r="H11" s="312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19</v>
      </c>
      <c r="G13" s="34"/>
      <c r="H13" s="34"/>
      <c r="I13" s="123" t="s">
        <v>20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22</v>
      </c>
      <c r="E14" s="34"/>
      <c r="F14" s="110" t="s">
        <v>23</v>
      </c>
      <c r="G14" s="34"/>
      <c r="H14" s="34"/>
      <c r="I14" s="123" t="s">
        <v>24</v>
      </c>
      <c r="J14" s="124" t="str">
        <f>'Rekapitulace zakázky'!AN8</f>
        <v>26. 5. 2020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28</v>
      </c>
      <c r="E16" s="34"/>
      <c r="F16" s="34"/>
      <c r="G16" s="34"/>
      <c r="H16" s="34"/>
      <c r="I16" s="123" t="s">
        <v>29</v>
      </c>
      <c r="J16" s="110" t="str">
        <f>IF('Rekapitulace zakázky'!AN10="","",'Rekapitulace zakázky'!AN10)</f>
        <v>70994234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zakázky'!E11="","",'Rekapitulace zakázky'!E11)</f>
        <v>Správa železnic s.o.</v>
      </c>
      <c r="F17" s="34"/>
      <c r="G17" s="34"/>
      <c r="H17" s="34"/>
      <c r="I17" s="123" t="s">
        <v>32</v>
      </c>
      <c r="J17" s="110" t="str">
        <f>IF('Rekapitulace zakázky'!AN11="","",'Rekapitulace zakázky'!AN11)</f>
        <v>CZ70994234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34</v>
      </c>
      <c r="E19" s="34"/>
      <c r="F19" s="34"/>
      <c r="G19" s="34"/>
      <c r="H19" s="34"/>
      <c r="I19" s="123" t="s">
        <v>29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4" t="str">
        <f>'Rekapitulace zakázky'!E14</f>
        <v>Vyplň údaj</v>
      </c>
      <c r="F20" s="315"/>
      <c r="G20" s="315"/>
      <c r="H20" s="315"/>
      <c r="I20" s="123" t="s">
        <v>32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36</v>
      </c>
      <c r="E22" s="34"/>
      <c r="F22" s="34"/>
      <c r="G22" s="34"/>
      <c r="H22" s="34"/>
      <c r="I22" s="123" t="s">
        <v>29</v>
      </c>
      <c r="J22" s="110" t="str">
        <f>IF('Rekapitulace zakázky'!AN16="","",'Rekapitulace zakázky'!AN16)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zakázky'!E17="","",'Rekapitulace zakázky'!E17)</f>
        <v xml:space="preserve"> </v>
      </c>
      <c r="F23" s="34"/>
      <c r="G23" s="34"/>
      <c r="H23" s="34"/>
      <c r="I23" s="123" t="s">
        <v>32</v>
      </c>
      <c r="J23" s="110" t="str">
        <f>IF('Rekapitulace zakázky'!AN17="","",'Rekapitulace zakázky'!AN17)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38</v>
      </c>
      <c r="E25" s="34"/>
      <c r="F25" s="34"/>
      <c r="G25" s="34"/>
      <c r="H25" s="34"/>
      <c r="I25" s="123" t="s">
        <v>29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23" t="s">
        <v>32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39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16" t="s">
        <v>1</v>
      </c>
      <c r="F29" s="316"/>
      <c r="G29" s="316"/>
      <c r="H29" s="316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40</v>
      </c>
      <c r="E32" s="34"/>
      <c r="F32" s="34"/>
      <c r="G32" s="34"/>
      <c r="H32" s="34"/>
      <c r="I32" s="122"/>
      <c r="J32" s="132">
        <f>ROUND(J129,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42</v>
      </c>
      <c r="G34" s="34"/>
      <c r="H34" s="34"/>
      <c r="I34" s="134" t="s">
        <v>41</v>
      </c>
      <c r="J34" s="133" t="s">
        <v>43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44</v>
      </c>
      <c r="E35" s="121" t="s">
        <v>45</v>
      </c>
      <c r="F35" s="136">
        <f>ROUND((SUM(BE129:BE186)),  2)</f>
        <v>0</v>
      </c>
      <c r="G35" s="34"/>
      <c r="H35" s="34"/>
      <c r="I35" s="137">
        <v>0.21</v>
      </c>
      <c r="J35" s="136">
        <f>ROUND(((SUM(BE129:BE186))*I35),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46</v>
      </c>
      <c r="F36" s="136">
        <f>ROUND((SUM(BF129:BF186)),  2)</f>
        <v>0</v>
      </c>
      <c r="G36" s="34"/>
      <c r="H36" s="34"/>
      <c r="I36" s="137">
        <v>0.15</v>
      </c>
      <c r="J36" s="136">
        <f>ROUND(((SUM(BF129:BF186))*I36),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47</v>
      </c>
      <c r="F37" s="136">
        <f>ROUND((SUM(BG129:BG186)),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48</v>
      </c>
      <c r="F38" s="136">
        <f>ROUND((SUM(BH129:BH186)),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49</v>
      </c>
      <c r="F39" s="136">
        <f>ROUND((SUM(BI129:BI186)),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50</v>
      </c>
      <c r="E41" s="140"/>
      <c r="F41" s="140"/>
      <c r="G41" s="141" t="s">
        <v>51</v>
      </c>
      <c r="H41" s="142" t="s">
        <v>52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I43" s="115"/>
      <c r="L43" s="19"/>
    </row>
    <row r="44" spans="1:31" s="1" customFormat="1" ht="14.45" customHeight="1">
      <c r="B44" s="19"/>
      <c r="I44" s="115"/>
      <c r="L44" s="19"/>
    </row>
    <row r="45" spans="1:31" s="1" customFormat="1" ht="14.45" customHeight="1">
      <c r="B45" s="19"/>
      <c r="I45" s="115"/>
      <c r="L45" s="19"/>
    </row>
    <row r="46" spans="1:31" s="1" customFormat="1" ht="14.45" customHeight="1">
      <c r="B46" s="19"/>
      <c r="I46" s="115"/>
      <c r="L46" s="19"/>
    </row>
    <row r="47" spans="1:31" s="1" customFormat="1" ht="14.45" customHeight="1">
      <c r="B47" s="19"/>
      <c r="I47" s="115"/>
      <c r="L47" s="19"/>
    </row>
    <row r="48" spans="1:31" s="1" customFormat="1" ht="14.45" customHeight="1">
      <c r="B48" s="19"/>
      <c r="I48" s="115"/>
      <c r="L48" s="19"/>
    </row>
    <row r="49" spans="1:31" s="1" customFormat="1" ht="14.45" customHeight="1">
      <c r="B49" s="19"/>
      <c r="I49" s="115"/>
      <c r="L49" s="19"/>
    </row>
    <row r="50" spans="1:31" s="2" customFormat="1" ht="14.45" customHeight="1">
      <c r="B50" s="51"/>
      <c r="D50" s="146" t="s">
        <v>53</v>
      </c>
      <c r="E50" s="147"/>
      <c r="F50" s="147"/>
      <c r="G50" s="146" t="s">
        <v>54</v>
      </c>
      <c r="H50" s="147"/>
      <c r="I50" s="148"/>
      <c r="J50" s="147"/>
      <c r="K50" s="147"/>
      <c r="L50" s="5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4"/>
      <c r="B61" s="39"/>
      <c r="C61" s="34"/>
      <c r="D61" s="149" t="s">
        <v>55</v>
      </c>
      <c r="E61" s="150"/>
      <c r="F61" s="151" t="s">
        <v>56</v>
      </c>
      <c r="G61" s="149" t="s">
        <v>55</v>
      </c>
      <c r="H61" s="150"/>
      <c r="I61" s="152"/>
      <c r="J61" s="153" t="s">
        <v>56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4"/>
      <c r="B65" s="39"/>
      <c r="C65" s="34"/>
      <c r="D65" s="146" t="s">
        <v>57</v>
      </c>
      <c r="E65" s="154"/>
      <c r="F65" s="154"/>
      <c r="G65" s="146" t="s">
        <v>58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4"/>
      <c r="B76" s="39"/>
      <c r="C76" s="34"/>
      <c r="D76" s="149" t="s">
        <v>55</v>
      </c>
      <c r="E76" s="150"/>
      <c r="F76" s="151" t="s">
        <v>56</v>
      </c>
      <c r="G76" s="149" t="s">
        <v>55</v>
      </c>
      <c r="H76" s="150"/>
      <c r="I76" s="152"/>
      <c r="J76" s="153" t="s">
        <v>56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2" t="s">
        <v>101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7" t="str">
        <f>E7</f>
        <v>Demolice mostu v km 16,150 na trati Liberec - Hrádek nad Nisou</v>
      </c>
      <c r="F85" s="318"/>
      <c r="G85" s="318"/>
      <c r="H85" s="318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0"/>
      <c r="C86" s="28" t="s">
        <v>97</v>
      </c>
      <c r="D86" s="21"/>
      <c r="E86" s="21"/>
      <c r="F86" s="21"/>
      <c r="G86" s="21"/>
      <c r="H86" s="21"/>
      <c r="I86" s="115"/>
      <c r="J86" s="21"/>
      <c r="K86" s="21"/>
      <c r="L86" s="19"/>
    </row>
    <row r="87" spans="1:31" s="2" customFormat="1" ht="16.5" customHeight="1">
      <c r="A87" s="34"/>
      <c r="B87" s="35"/>
      <c r="C87" s="36"/>
      <c r="D87" s="36"/>
      <c r="E87" s="317" t="s">
        <v>98</v>
      </c>
      <c r="F87" s="319"/>
      <c r="G87" s="319"/>
      <c r="H87" s="319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8" t="s">
        <v>99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84" t="str">
        <f>E11</f>
        <v>2020/08 - Demolice mostu - stavební část</v>
      </c>
      <c r="F89" s="319"/>
      <c r="G89" s="319"/>
      <c r="H89" s="319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8" t="s">
        <v>22</v>
      </c>
      <c r="D91" s="36"/>
      <c r="E91" s="36"/>
      <c r="F91" s="26" t="str">
        <f>F14</f>
        <v xml:space="preserve"> </v>
      </c>
      <c r="G91" s="36"/>
      <c r="H91" s="36"/>
      <c r="I91" s="123" t="s">
        <v>24</v>
      </c>
      <c r="J91" s="66" t="str">
        <f>IF(J14="","",J14)</f>
        <v>26. 5. 2020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28</v>
      </c>
      <c r="D93" s="36"/>
      <c r="E93" s="36"/>
      <c r="F93" s="26" t="str">
        <f>E17</f>
        <v>Správa železnic s.o.</v>
      </c>
      <c r="G93" s="36"/>
      <c r="H93" s="36"/>
      <c r="I93" s="123" t="s">
        <v>36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8" t="s">
        <v>34</v>
      </c>
      <c r="D94" s="36"/>
      <c r="E94" s="36"/>
      <c r="F94" s="26" t="str">
        <f>IF(E20="","",E20)</f>
        <v>Vyplň údaj</v>
      </c>
      <c r="G94" s="36"/>
      <c r="H94" s="36"/>
      <c r="I94" s="123" t="s">
        <v>38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102</v>
      </c>
      <c r="D96" s="163"/>
      <c r="E96" s="163"/>
      <c r="F96" s="163"/>
      <c r="G96" s="163"/>
      <c r="H96" s="163"/>
      <c r="I96" s="164"/>
      <c r="J96" s="165" t="s">
        <v>103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104</v>
      </c>
      <c r="D98" s="36"/>
      <c r="E98" s="36"/>
      <c r="F98" s="36"/>
      <c r="G98" s="36"/>
      <c r="H98" s="36"/>
      <c r="I98" s="122"/>
      <c r="J98" s="84">
        <f>J129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6" t="s">
        <v>105</v>
      </c>
    </row>
    <row r="99" spans="1:47" s="9" customFormat="1" ht="24.95" customHeight="1">
      <c r="B99" s="167"/>
      <c r="C99" s="168"/>
      <c r="D99" s="169" t="s">
        <v>106</v>
      </c>
      <c r="E99" s="170"/>
      <c r="F99" s="170"/>
      <c r="G99" s="170"/>
      <c r="H99" s="170"/>
      <c r="I99" s="171"/>
      <c r="J99" s="172">
        <f>J130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107</v>
      </c>
      <c r="E100" s="176"/>
      <c r="F100" s="176"/>
      <c r="G100" s="176"/>
      <c r="H100" s="176"/>
      <c r="I100" s="177"/>
      <c r="J100" s="178">
        <f>J131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108</v>
      </c>
      <c r="E101" s="176"/>
      <c r="F101" s="176"/>
      <c r="G101" s="176"/>
      <c r="H101" s="176"/>
      <c r="I101" s="177"/>
      <c r="J101" s="178">
        <f>J141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109</v>
      </c>
      <c r="E102" s="176"/>
      <c r="F102" s="176"/>
      <c r="G102" s="176"/>
      <c r="H102" s="176"/>
      <c r="I102" s="177"/>
      <c r="J102" s="178">
        <f>J149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110</v>
      </c>
      <c r="E103" s="176"/>
      <c r="F103" s="176"/>
      <c r="G103" s="176"/>
      <c r="H103" s="176"/>
      <c r="I103" s="177"/>
      <c r="J103" s="178">
        <f>J158</f>
        <v>0</v>
      </c>
      <c r="K103" s="104"/>
      <c r="L103" s="179"/>
    </row>
    <row r="104" spans="1:47" s="10" customFormat="1" ht="19.899999999999999" customHeight="1">
      <c r="B104" s="174"/>
      <c r="C104" s="104"/>
      <c r="D104" s="175" t="s">
        <v>111</v>
      </c>
      <c r="E104" s="176"/>
      <c r="F104" s="176"/>
      <c r="G104" s="176"/>
      <c r="H104" s="176"/>
      <c r="I104" s="177"/>
      <c r="J104" s="178">
        <f>J169</f>
        <v>0</v>
      </c>
      <c r="K104" s="104"/>
      <c r="L104" s="179"/>
    </row>
    <row r="105" spans="1:47" s="10" customFormat="1" ht="19.899999999999999" customHeight="1">
      <c r="B105" s="174"/>
      <c r="C105" s="104"/>
      <c r="D105" s="175" t="s">
        <v>112</v>
      </c>
      <c r="E105" s="176"/>
      <c r="F105" s="176"/>
      <c r="G105" s="176"/>
      <c r="H105" s="176"/>
      <c r="I105" s="177"/>
      <c r="J105" s="178">
        <f>J178</f>
        <v>0</v>
      </c>
      <c r="K105" s="104"/>
      <c r="L105" s="179"/>
    </row>
    <row r="106" spans="1:47" s="9" customFormat="1" ht="24.95" customHeight="1">
      <c r="B106" s="167"/>
      <c r="C106" s="168"/>
      <c r="D106" s="169" t="s">
        <v>113</v>
      </c>
      <c r="E106" s="170"/>
      <c r="F106" s="170"/>
      <c r="G106" s="170"/>
      <c r="H106" s="170"/>
      <c r="I106" s="171"/>
      <c r="J106" s="172">
        <f>J182</f>
        <v>0</v>
      </c>
      <c r="K106" s="168"/>
      <c r="L106" s="173"/>
    </row>
    <row r="107" spans="1:47" s="10" customFormat="1" ht="19.899999999999999" customHeight="1">
      <c r="B107" s="174"/>
      <c r="C107" s="104"/>
      <c r="D107" s="175" t="s">
        <v>114</v>
      </c>
      <c r="E107" s="176"/>
      <c r="F107" s="176"/>
      <c r="G107" s="176"/>
      <c r="H107" s="176"/>
      <c r="I107" s="177"/>
      <c r="J107" s="178">
        <f>J183</f>
        <v>0</v>
      </c>
      <c r="K107" s="104"/>
      <c r="L107" s="179"/>
    </row>
    <row r="108" spans="1:47" s="2" customFormat="1" ht="21.75" customHeight="1">
      <c r="A108" s="34"/>
      <c r="B108" s="35"/>
      <c r="C108" s="36"/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54"/>
      <c r="C109" s="55"/>
      <c r="D109" s="55"/>
      <c r="E109" s="55"/>
      <c r="F109" s="55"/>
      <c r="G109" s="55"/>
      <c r="H109" s="55"/>
      <c r="I109" s="158"/>
      <c r="J109" s="55"/>
      <c r="K109" s="55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pans="1:31" s="2" customFormat="1" ht="6.95" customHeight="1">
      <c r="A113" s="34"/>
      <c r="B113" s="56"/>
      <c r="C113" s="57"/>
      <c r="D113" s="57"/>
      <c r="E113" s="57"/>
      <c r="F113" s="57"/>
      <c r="G113" s="57"/>
      <c r="H113" s="57"/>
      <c r="I113" s="161"/>
      <c r="J113" s="57"/>
      <c r="K113" s="57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24.95" customHeight="1">
      <c r="A114" s="34"/>
      <c r="B114" s="35"/>
      <c r="C114" s="22" t="s">
        <v>115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12" customHeight="1">
      <c r="A116" s="34"/>
      <c r="B116" s="35"/>
      <c r="C116" s="28" t="s">
        <v>16</v>
      </c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16.5" customHeight="1">
      <c r="A117" s="34"/>
      <c r="B117" s="35"/>
      <c r="C117" s="36"/>
      <c r="D117" s="36"/>
      <c r="E117" s="317" t="str">
        <f>E7</f>
        <v>Demolice mostu v km 16,150 na trati Liberec - Hrádek nad Nisou</v>
      </c>
      <c r="F117" s="318"/>
      <c r="G117" s="318"/>
      <c r="H117" s="318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1" customFormat="1" ht="12" customHeight="1">
      <c r="B118" s="20"/>
      <c r="C118" s="28" t="s">
        <v>97</v>
      </c>
      <c r="D118" s="21"/>
      <c r="E118" s="21"/>
      <c r="F118" s="21"/>
      <c r="G118" s="21"/>
      <c r="H118" s="21"/>
      <c r="I118" s="115"/>
      <c r="J118" s="21"/>
      <c r="K118" s="21"/>
      <c r="L118" s="19"/>
    </row>
    <row r="119" spans="1:31" s="2" customFormat="1" ht="16.5" customHeight="1">
      <c r="A119" s="34"/>
      <c r="B119" s="35"/>
      <c r="C119" s="36"/>
      <c r="D119" s="36"/>
      <c r="E119" s="317" t="s">
        <v>98</v>
      </c>
      <c r="F119" s="319"/>
      <c r="G119" s="319"/>
      <c r="H119" s="319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8" t="s">
        <v>99</v>
      </c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6.5" customHeight="1">
      <c r="A121" s="34"/>
      <c r="B121" s="35"/>
      <c r="C121" s="36"/>
      <c r="D121" s="36"/>
      <c r="E121" s="284" t="str">
        <f>E11</f>
        <v>2020/08 - Demolice mostu - stavební část</v>
      </c>
      <c r="F121" s="319"/>
      <c r="G121" s="319"/>
      <c r="H121" s="319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8" t="s">
        <v>22</v>
      </c>
      <c r="D123" s="36"/>
      <c r="E123" s="36"/>
      <c r="F123" s="26" t="str">
        <f>F14</f>
        <v xml:space="preserve"> </v>
      </c>
      <c r="G123" s="36"/>
      <c r="H123" s="36"/>
      <c r="I123" s="123" t="s">
        <v>24</v>
      </c>
      <c r="J123" s="66" t="str">
        <f>IF(J14="","",J14)</f>
        <v>26. 5. 2020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122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5.2" customHeight="1">
      <c r="A125" s="34"/>
      <c r="B125" s="35"/>
      <c r="C125" s="28" t="s">
        <v>28</v>
      </c>
      <c r="D125" s="36"/>
      <c r="E125" s="36"/>
      <c r="F125" s="26" t="str">
        <f>E17</f>
        <v>Správa železnic s.o.</v>
      </c>
      <c r="G125" s="36"/>
      <c r="H125" s="36"/>
      <c r="I125" s="123" t="s">
        <v>36</v>
      </c>
      <c r="J125" s="32" t="str">
        <f>E23</f>
        <v xml:space="preserve"> 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5.2" customHeight="1">
      <c r="A126" s="34"/>
      <c r="B126" s="35"/>
      <c r="C126" s="28" t="s">
        <v>34</v>
      </c>
      <c r="D126" s="36"/>
      <c r="E126" s="36"/>
      <c r="F126" s="26" t="str">
        <f>IF(E20="","",E20)</f>
        <v>Vyplň údaj</v>
      </c>
      <c r="G126" s="36"/>
      <c r="H126" s="36"/>
      <c r="I126" s="123" t="s">
        <v>38</v>
      </c>
      <c r="J126" s="32" t="str">
        <f>E26</f>
        <v xml:space="preserve"> 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0.35" customHeight="1">
      <c r="A127" s="34"/>
      <c r="B127" s="35"/>
      <c r="C127" s="36"/>
      <c r="D127" s="36"/>
      <c r="E127" s="36"/>
      <c r="F127" s="36"/>
      <c r="G127" s="36"/>
      <c r="H127" s="36"/>
      <c r="I127" s="122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11" customFormat="1" ht="29.25" customHeight="1">
      <c r="A128" s="180"/>
      <c r="B128" s="181"/>
      <c r="C128" s="182" t="s">
        <v>116</v>
      </c>
      <c r="D128" s="183" t="s">
        <v>65</v>
      </c>
      <c r="E128" s="183" t="s">
        <v>61</v>
      </c>
      <c r="F128" s="183" t="s">
        <v>62</v>
      </c>
      <c r="G128" s="183" t="s">
        <v>117</v>
      </c>
      <c r="H128" s="183" t="s">
        <v>118</v>
      </c>
      <c r="I128" s="184" t="s">
        <v>119</v>
      </c>
      <c r="J128" s="183" t="s">
        <v>103</v>
      </c>
      <c r="K128" s="185" t="s">
        <v>120</v>
      </c>
      <c r="L128" s="186"/>
      <c r="M128" s="75" t="s">
        <v>1</v>
      </c>
      <c r="N128" s="76" t="s">
        <v>44</v>
      </c>
      <c r="O128" s="76" t="s">
        <v>121</v>
      </c>
      <c r="P128" s="76" t="s">
        <v>122</v>
      </c>
      <c r="Q128" s="76" t="s">
        <v>123</v>
      </c>
      <c r="R128" s="76" t="s">
        <v>124</v>
      </c>
      <c r="S128" s="76" t="s">
        <v>125</v>
      </c>
      <c r="T128" s="77" t="s">
        <v>126</v>
      </c>
      <c r="U128" s="180"/>
      <c r="V128" s="180"/>
      <c r="W128" s="180"/>
      <c r="X128" s="180"/>
      <c r="Y128" s="180"/>
      <c r="Z128" s="180"/>
      <c r="AA128" s="180"/>
      <c r="AB128" s="180"/>
      <c r="AC128" s="180"/>
      <c r="AD128" s="180"/>
      <c r="AE128" s="180"/>
    </row>
    <row r="129" spans="1:65" s="2" customFormat="1" ht="22.9" customHeight="1">
      <c r="A129" s="34"/>
      <c r="B129" s="35"/>
      <c r="C129" s="82" t="s">
        <v>127</v>
      </c>
      <c r="D129" s="36"/>
      <c r="E129" s="36"/>
      <c r="F129" s="36"/>
      <c r="G129" s="36"/>
      <c r="H129" s="36"/>
      <c r="I129" s="122"/>
      <c r="J129" s="187">
        <f>BK129</f>
        <v>0</v>
      </c>
      <c r="K129" s="36"/>
      <c r="L129" s="39"/>
      <c r="M129" s="78"/>
      <c r="N129" s="188"/>
      <c r="O129" s="79"/>
      <c r="P129" s="189">
        <f>P130+P182</f>
        <v>0</v>
      </c>
      <c r="Q129" s="79"/>
      <c r="R129" s="189">
        <f>R130+R182</f>
        <v>80.633640000000014</v>
      </c>
      <c r="S129" s="79"/>
      <c r="T129" s="190">
        <f>T130+T182</f>
        <v>2519.6008000000002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6" t="s">
        <v>79</v>
      </c>
      <c r="AU129" s="16" t="s">
        <v>105</v>
      </c>
      <c r="BK129" s="191">
        <f>BK130+BK182</f>
        <v>0</v>
      </c>
    </row>
    <row r="130" spans="1:65" s="12" customFormat="1" ht="25.9" customHeight="1">
      <c r="B130" s="192"/>
      <c r="C130" s="193"/>
      <c r="D130" s="194" t="s">
        <v>79</v>
      </c>
      <c r="E130" s="195" t="s">
        <v>128</v>
      </c>
      <c r="F130" s="195" t="s">
        <v>129</v>
      </c>
      <c r="G130" s="193"/>
      <c r="H130" s="193"/>
      <c r="I130" s="196"/>
      <c r="J130" s="197">
        <f>BK130</f>
        <v>0</v>
      </c>
      <c r="K130" s="193"/>
      <c r="L130" s="198"/>
      <c r="M130" s="199"/>
      <c r="N130" s="200"/>
      <c r="O130" s="200"/>
      <c r="P130" s="201">
        <f>P131+P141+P149+P158+P169+P178</f>
        <v>0</v>
      </c>
      <c r="Q130" s="200"/>
      <c r="R130" s="201">
        <f>R131+R141+R149+R158+R169+R178</f>
        <v>80.633640000000014</v>
      </c>
      <c r="S130" s="200"/>
      <c r="T130" s="202">
        <f>T131+T141+T149+T158+T169+T178</f>
        <v>2519.6008000000002</v>
      </c>
      <c r="AR130" s="203" t="s">
        <v>86</v>
      </c>
      <c r="AT130" s="204" t="s">
        <v>79</v>
      </c>
      <c r="AU130" s="204" t="s">
        <v>80</v>
      </c>
      <c r="AY130" s="203" t="s">
        <v>130</v>
      </c>
      <c r="BK130" s="205">
        <f>BK131+BK141+BK149+BK158+BK169+BK178</f>
        <v>0</v>
      </c>
    </row>
    <row r="131" spans="1:65" s="12" customFormat="1" ht="22.9" customHeight="1">
      <c r="B131" s="192"/>
      <c r="C131" s="193"/>
      <c r="D131" s="194" t="s">
        <v>79</v>
      </c>
      <c r="E131" s="206" t="s">
        <v>86</v>
      </c>
      <c r="F131" s="206" t="s">
        <v>131</v>
      </c>
      <c r="G131" s="193"/>
      <c r="H131" s="193"/>
      <c r="I131" s="196"/>
      <c r="J131" s="207">
        <f>BK131</f>
        <v>0</v>
      </c>
      <c r="K131" s="193"/>
      <c r="L131" s="198"/>
      <c r="M131" s="199"/>
      <c r="N131" s="200"/>
      <c r="O131" s="200"/>
      <c r="P131" s="201">
        <f>SUM(P132:P140)</f>
        <v>0</v>
      </c>
      <c r="Q131" s="200"/>
      <c r="R131" s="201">
        <f>SUM(R132:R140)</f>
        <v>4.0500000000000007</v>
      </c>
      <c r="S131" s="200"/>
      <c r="T131" s="202">
        <f>SUM(T132:T140)</f>
        <v>0</v>
      </c>
      <c r="AR131" s="203" t="s">
        <v>86</v>
      </c>
      <c r="AT131" s="204" t="s">
        <v>79</v>
      </c>
      <c r="AU131" s="204" t="s">
        <v>86</v>
      </c>
      <c r="AY131" s="203" t="s">
        <v>130</v>
      </c>
      <c r="BK131" s="205">
        <f>SUM(BK132:BK140)</f>
        <v>0</v>
      </c>
    </row>
    <row r="132" spans="1:65" s="2" customFormat="1" ht="21.75" customHeight="1">
      <c r="A132" s="34"/>
      <c r="B132" s="35"/>
      <c r="C132" s="208" t="s">
        <v>86</v>
      </c>
      <c r="D132" s="208" t="s">
        <v>132</v>
      </c>
      <c r="E132" s="209" t="s">
        <v>133</v>
      </c>
      <c r="F132" s="210" t="s">
        <v>134</v>
      </c>
      <c r="G132" s="211" t="s">
        <v>135</v>
      </c>
      <c r="H132" s="212">
        <v>2000</v>
      </c>
      <c r="I132" s="213"/>
      <c r="J132" s="214">
        <f>ROUND(I132*H132,2)</f>
        <v>0</v>
      </c>
      <c r="K132" s="210" t="s">
        <v>136</v>
      </c>
      <c r="L132" s="39"/>
      <c r="M132" s="215" t="s">
        <v>1</v>
      </c>
      <c r="N132" s="216" t="s">
        <v>45</v>
      </c>
      <c r="O132" s="71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137</v>
      </c>
      <c r="AT132" s="219" t="s">
        <v>132</v>
      </c>
      <c r="AU132" s="219" t="s">
        <v>88</v>
      </c>
      <c r="AY132" s="16" t="s">
        <v>130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6" t="s">
        <v>86</v>
      </c>
      <c r="BK132" s="220">
        <f>ROUND(I132*H132,2)</f>
        <v>0</v>
      </c>
      <c r="BL132" s="16" t="s">
        <v>137</v>
      </c>
      <c r="BM132" s="219" t="s">
        <v>138</v>
      </c>
    </row>
    <row r="133" spans="1:65" s="2" customFormat="1" ht="16.5" customHeight="1">
      <c r="A133" s="34"/>
      <c r="B133" s="35"/>
      <c r="C133" s="208" t="s">
        <v>88</v>
      </c>
      <c r="D133" s="208" t="s">
        <v>132</v>
      </c>
      <c r="E133" s="209" t="s">
        <v>139</v>
      </c>
      <c r="F133" s="210" t="s">
        <v>140</v>
      </c>
      <c r="G133" s="211" t="s">
        <v>135</v>
      </c>
      <c r="H133" s="212">
        <v>2000</v>
      </c>
      <c r="I133" s="213"/>
      <c r="J133" s="214">
        <f>ROUND(I133*H133,2)</f>
        <v>0</v>
      </c>
      <c r="K133" s="210" t="s">
        <v>136</v>
      </c>
      <c r="L133" s="39"/>
      <c r="M133" s="215" t="s">
        <v>1</v>
      </c>
      <c r="N133" s="216" t="s">
        <v>45</v>
      </c>
      <c r="O133" s="71"/>
      <c r="P133" s="217">
        <f>O133*H133</f>
        <v>0</v>
      </c>
      <c r="Q133" s="217">
        <v>1.8000000000000001E-4</v>
      </c>
      <c r="R133" s="217">
        <f>Q133*H133</f>
        <v>0.36000000000000004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137</v>
      </c>
      <c r="AT133" s="219" t="s">
        <v>132</v>
      </c>
      <c r="AU133" s="219" t="s">
        <v>88</v>
      </c>
      <c r="AY133" s="16" t="s">
        <v>130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6" t="s">
        <v>86</v>
      </c>
      <c r="BK133" s="220">
        <f>ROUND(I133*H133,2)</f>
        <v>0</v>
      </c>
      <c r="BL133" s="16" t="s">
        <v>137</v>
      </c>
      <c r="BM133" s="219" t="s">
        <v>141</v>
      </c>
    </row>
    <row r="134" spans="1:65" s="2" customFormat="1" ht="21.75" customHeight="1">
      <c r="A134" s="34"/>
      <c r="B134" s="35"/>
      <c r="C134" s="208" t="s">
        <v>142</v>
      </c>
      <c r="D134" s="208" t="s">
        <v>132</v>
      </c>
      <c r="E134" s="209" t="s">
        <v>143</v>
      </c>
      <c r="F134" s="210" t="s">
        <v>144</v>
      </c>
      <c r="G134" s="211" t="s">
        <v>135</v>
      </c>
      <c r="H134" s="212">
        <v>1200</v>
      </c>
      <c r="I134" s="213"/>
      <c r="J134" s="214">
        <f>ROUND(I134*H134,2)</f>
        <v>0</v>
      </c>
      <c r="K134" s="210" t="s">
        <v>136</v>
      </c>
      <c r="L134" s="39"/>
      <c r="M134" s="215" t="s">
        <v>1</v>
      </c>
      <c r="N134" s="216" t="s">
        <v>45</v>
      </c>
      <c r="O134" s="71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137</v>
      </c>
      <c r="AT134" s="219" t="s">
        <v>132</v>
      </c>
      <c r="AU134" s="219" t="s">
        <v>88</v>
      </c>
      <c r="AY134" s="16" t="s">
        <v>130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6" t="s">
        <v>86</v>
      </c>
      <c r="BK134" s="220">
        <f>ROUND(I134*H134,2)</f>
        <v>0</v>
      </c>
      <c r="BL134" s="16" t="s">
        <v>137</v>
      </c>
      <c r="BM134" s="219" t="s">
        <v>145</v>
      </c>
    </row>
    <row r="135" spans="1:65" s="2" customFormat="1" ht="19.5">
      <c r="A135" s="34"/>
      <c r="B135" s="35"/>
      <c r="C135" s="36"/>
      <c r="D135" s="221" t="s">
        <v>146</v>
      </c>
      <c r="E135" s="36"/>
      <c r="F135" s="222" t="s">
        <v>147</v>
      </c>
      <c r="G135" s="36"/>
      <c r="H135" s="36"/>
      <c r="I135" s="122"/>
      <c r="J135" s="36"/>
      <c r="K135" s="36"/>
      <c r="L135" s="39"/>
      <c r="M135" s="223"/>
      <c r="N135" s="224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6" t="s">
        <v>146</v>
      </c>
      <c r="AU135" s="16" t="s">
        <v>88</v>
      </c>
    </row>
    <row r="136" spans="1:65" s="13" customFormat="1" ht="11.25">
      <c r="B136" s="225"/>
      <c r="C136" s="226"/>
      <c r="D136" s="221" t="s">
        <v>148</v>
      </c>
      <c r="E136" s="227" t="s">
        <v>1</v>
      </c>
      <c r="F136" s="228" t="s">
        <v>149</v>
      </c>
      <c r="G136" s="226"/>
      <c r="H136" s="229">
        <v>1200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AT136" s="235" t="s">
        <v>148</v>
      </c>
      <c r="AU136" s="235" t="s">
        <v>88</v>
      </c>
      <c r="AV136" s="13" t="s">
        <v>88</v>
      </c>
      <c r="AW136" s="13" t="s">
        <v>37</v>
      </c>
      <c r="AX136" s="13" t="s">
        <v>86</v>
      </c>
      <c r="AY136" s="235" t="s">
        <v>130</v>
      </c>
    </row>
    <row r="137" spans="1:65" s="2" customFormat="1" ht="21.75" customHeight="1">
      <c r="A137" s="34"/>
      <c r="B137" s="35"/>
      <c r="C137" s="208" t="s">
        <v>137</v>
      </c>
      <c r="D137" s="208" t="s">
        <v>132</v>
      </c>
      <c r="E137" s="209" t="s">
        <v>150</v>
      </c>
      <c r="F137" s="210" t="s">
        <v>151</v>
      </c>
      <c r="G137" s="211" t="s">
        <v>135</v>
      </c>
      <c r="H137" s="212">
        <v>1200</v>
      </c>
      <c r="I137" s="213"/>
      <c r="J137" s="214">
        <f>ROUND(I137*H137,2)</f>
        <v>0</v>
      </c>
      <c r="K137" s="210" t="s">
        <v>136</v>
      </c>
      <c r="L137" s="39"/>
      <c r="M137" s="215" t="s">
        <v>1</v>
      </c>
      <c r="N137" s="216" t="s">
        <v>45</v>
      </c>
      <c r="O137" s="71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9" t="s">
        <v>137</v>
      </c>
      <c r="AT137" s="219" t="s">
        <v>132</v>
      </c>
      <c r="AU137" s="219" t="s">
        <v>88</v>
      </c>
      <c r="AY137" s="16" t="s">
        <v>130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6" t="s">
        <v>86</v>
      </c>
      <c r="BK137" s="220">
        <f>ROUND(I137*H137,2)</f>
        <v>0</v>
      </c>
      <c r="BL137" s="16" t="s">
        <v>137</v>
      </c>
      <c r="BM137" s="219" t="s">
        <v>152</v>
      </c>
    </row>
    <row r="138" spans="1:65" s="2" customFormat="1" ht="19.5">
      <c r="A138" s="34"/>
      <c r="B138" s="35"/>
      <c r="C138" s="36"/>
      <c r="D138" s="221" t="s">
        <v>146</v>
      </c>
      <c r="E138" s="36"/>
      <c r="F138" s="222" t="s">
        <v>153</v>
      </c>
      <c r="G138" s="36"/>
      <c r="H138" s="36"/>
      <c r="I138" s="122"/>
      <c r="J138" s="36"/>
      <c r="K138" s="36"/>
      <c r="L138" s="39"/>
      <c r="M138" s="223"/>
      <c r="N138" s="224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6" t="s">
        <v>146</v>
      </c>
      <c r="AU138" s="16" t="s">
        <v>88</v>
      </c>
    </row>
    <row r="139" spans="1:65" s="2" customFormat="1" ht="21.75" customHeight="1">
      <c r="A139" s="34"/>
      <c r="B139" s="35"/>
      <c r="C139" s="208" t="s">
        <v>154</v>
      </c>
      <c r="D139" s="208" t="s">
        <v>132</v>
      </c>
      <c r="E139" s="209" t="s">
        <v>155</v>
      </c>
      <c r="F139" s="210" t="s">
        <v>156</v>
      </c>
      <c r="G139" s="211" t="s">
        <v>157</v>
      </c>
      <c r="H139" s="212">
        <v>100</v>
      </c>
      <c r="I139" s="213"/>
      <c r="J139" s="214">
        <f>ROUND(I139*H139,2)</f>
        <v>0</v>
      </c>
      <c r="K139" s="210" t="s">
        <v>136</v>
      </c>
      <c r="L139" s="39"/>
      <c r="M139" s="215" t="s">
        <v>1</v>
      </c>
      <c r="N139" s="216" t="s">
        <v>45</v>
      </c>
      <c r="O139" s="71"/>
      <c r="P139" s="217">
        <f>O139*H139</f>
        <v>0</v>
      </c>
      <c r="Q139" s="217">
        <v>3.6900000000000002E-2</v>
      </c>
      <c r="R139" s="217">
        <f>Q139*H139</f>
        <v>3.6900000000000004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137</v>
      </c>
      <c r="AT139" s="219" t="s">
        <v>132</v>
      </c>
      <c r="AU139" s="219" t="s">
        <v>88</v>
      </c>
      <c r="AY139" s="16" t="s">
        <v>130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6" t="s">
        <v>86</v>
      </c>
      <c r="BK139" s="220">
        <f>ROUND(I139*H139,2)</f>
        <v>0</v>
      </c>
      <c r="BL139" s="16" t="s">
        <v>137</v>
      </c>
      <c r="BM139" s="219" t="s">
        <v>158</v>
      </c>
    </row>
    <row r="140" spans="1:65" s="2" customFormat="1" ht="19.5">
      <c r="A140" s="34"/>
      <c r="B140" s="35"/>
      <c r="C140" s="36"/>
      <c r="D140" s="221" t="s">
        <v>146</v>
      </c>
      <c r="E140" s="36"/>
      <c r="F140" s="222" t="s">
        <v>159</v>
      </c>
      <c r="G140" s="36"/>
      <c r="H140" s="36"/>
      <c r="I140" s="122"/>
      <c r="J140" s="36"/>
      <c r="K140" s="36"/>
      <c r="L140" s="39"/>
      <c r="M140" s="223"/>
      <c r="N140" s="224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6" t="s">
        <v>146</v>
      </c>
      <c r="AU140" s="16" t="s">
        <v>88</v>
      </c>
    </row>
    <row r="141" spans="1:65" s="12" customFormat="1" ht="22.9" customHeight="1">
      <c r="B141" s="192"/>
      <c r="C141" s="193"/>
      <c r="D141" s="194" t="s">
        <v>79</v>
      </c>
      <c r="E141" s="206" t="s">
        <v>88</v>
      </c>
      <c r="F141" s="206" t="s">
        <v>160</v>
      </c>
      <c r="G141" s="193"/>
      <c r="H141" s="193"/>
      <c r="I141" s="196"/>
      <c r="J141" s="207">
        <f>BK141</f>
        <v>0</v>
      </c>
      <c r="K141" s="193"/>
      <c r="L141" s="198"/>
      <c r="M141" s="199"/>
      <c r="N141" s="200"/>
      <c r="O141" s="200"/>
      <c r="P141" s="201">
        <f>SUM(P142:P148)</f>
        <v>0</v>
      </c>
      <c r="Q141" s="200"/>
      <c r="R141" s="201">
        <f>SUM(R142:R148)</f>
        <v>56.09</v>
      </c>
      <c r="S141" s="200"/>
      <c r="T141" s="202">
        <f>SUM(T142:T148)</f>
        <v>0</v>
      </c>
      <c r="AR141" s="203" t="s">
        <v>86</v>
      </c>
      <c r="AT141" s="204" t="s">
        <v>79</v>
      </c>
      <c r="AU141" s="204" t="s">
        <v>86</v>
      </c>
      <c r="AY141" s="203" t="s">
        <v>130</v>
      </c>
      <c r="BK141" s="205">
        <f>SUM(BK142:BK148)</f>
        <v>0</v>
      </c>
    </row>
    <row r="142" spans="1:65" s="2" customFormat="1" ht="21.75" customHeight="1">
      <c r="A142" s="34"/>
      <c r="B142" s="35"/>
      <c r="C142" s="208" t="s">
        <v>161</v>
      </c>
      <c r="D142" s="208" t="s">
        <v>132</v>
      </c>
      <c r="E142" s="209" t="s">
        <v>162</v>
      </c>
      <c r="F142" s="210" t="s">
        <v>163</v>
      </c>
      <c r="G142" s="211" t="s">
        <v>164</v>
      </c>
      <c r="H142" s="212">
        <v>42</v>
      </c>
      <c r="I142" s="213"/>
      <c r="J142" s="214">
        <f>ROUND(I142*H142,2)</f>
        <v>0</v>
      </c>
      <c r="K142" s="210" t="s">
        <v>136</v>
      </c>
      <c r="L142" s="39"/>
      <c r="M142" s="215" t="s">
        <v>1</v>
      </c>
      <c r="N142" s="216" t="s">
        <v>45</v>
      </c>
      <c r="O142" s="71"/>
      <c r="P142" s="217">
        <f>O142*H142</f>
        <v>0</v>
      </c>
      <c r="Q142" s="217">
        <v>0.15</v>
      </c>
      <c r="R142" s="217">
        <f>Q142*H142</f>
        <v>6.3</v>
      </c>
      <c r="S142" s="217">
        <v>0</v>
      </c>
      <c r="T142" s="21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9" t="s">
        <v>137</v>
      </c>
      <c r="AT142" s="219" t="s">
        <v>132</v>
      </c>
      <c r="AU142" s="219" t="s">
        <v>88</v>
      </c>
      <c r="AY142" s="16" t="s">
        <v>130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6" t="s">
        <v>86</v>
      </c>
      <c r="BK142" s="220">
        <f>ROUND(I142*H142,2)</f>
        <v>0</v>
      </c>
      <c r="BL142" s="16" t="s">
        <v>137</v>
      </c>
      <c r="BM142" s="219" t="s">
        <v>165</v>
      </c>
    </row>
    <row r="143" spans="1:65" s="2" customFormat="1" ht="19.5">
      <c r="A143" s="34"/>
      <c r="B143" s="35"/>
      <c r="C143" s="36"/>
      <c r="D143" s="221" t="s">
        <v>146</v>
      </c>
      <c r="E143" s="36"/>
      <c r="F143" s="222" t="s">
        <v>166</v>
      </c>
      <c r="G143" s="36"/>
      <c r="H143" s="36"/>
      <c r="I143" s="122"/>
      <c r="J143" s="36"/>
      <c r="K143" s="36"/>
      <c r="L143" s="39"/>
      <c r="M143" s="223"/>
      <c r="N143" s="224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6" t="s">
        <v>146</v>
      </c>
      <c r="AU143" s="16" t="s">
        <v>88</v>
      </c>
    </row>
    <row r="144" spans="1:65" s="13" customFormat="1" ht="11.25">
      <c r="B144" s="225"/>
      <c r="C144" s="226"/>
      <c r="D144" s="221" t="s">
        <v>148</v>
      </c>
      <c r="E144" s="227" t="s">
        <v>1</v>
      </c>
      <c r="F144" s="228" t="s">
        <v>167</v>
      </c>
      <c r="G144" s="226"/>
      <c r="H144" s="229">
        <v>42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148</v>
      </c>
      <c r="AU144" s="235" t="s">
        <v>88</v>
      </c>
      <c r="AV144" s="13" t="s">
        <v>88</v>
      </c>
      <c r="AW144" s="13" t="s">
        <v>37</v>
      </c>
      <c r="AX144" s="13" t="s">
        <v>86</v>
      </c>
      <c r="AY144" s="235" t="s">
        <v>130</v>
      </c>
    </row>
    <row r="145" spans="1:65" s="2" customFormat="1" ht="21.75" customHeight="1">
      <c r="A145" s="34"/>
      <c r="B145" s="35"/>
      <c r="C145" s="208" t="s">
        <v>168</v>
      </c>
      <c r="D145" s="208" t="s">
        <v>132</v>
      </c>
      <c r="E145" s="209" t="s">
        <v>169</v>
      </c>
      <c r="F145" s="210" t="s">
        <v>170</v>
      </c>
      <c r="G145" s="211" t="s">
        <v>164</v>
      </c>
      <c r="H145" s="212">
        <v>42</v>
      </c>
      <c r="I145" s="213"/>
      <c r="J145" s="214">
        <f>ROUND(I145*H145,2)</f>
        <v>0</v>
      </c>
      <c r="K145" s="210" t="s">
        <v>136</v>
      </c>
      <c r="L145" s="39"/>
      <c r="M145" s="215" t="s">
        <v>1</v>
      </c>
      <c r="N145" s="216" t="s">
        <v>45</v>
      </c>
      <c r="O145" s="71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9" t="s">
        <v>137</v>
      </c>
      <c r="AT145" s="219" t="s">
        <v>132</v>
      </c>
      <c r="AU145" s="219" t="s">
        <v>88</v>
      </c>
      <c r="AY145" s="16" t="s">
        <v>130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6" t="s">
        <v>86</v>
      </c>
      <c r="BK145" s="220">
        <f>ROUND(I145*H145,2)</f>
        <v>0</v>
      </c>
      <c r="BL145" s="16" t="s">
        <v>137</v>
      </c>
      <c r="BM145" s="219" t="s">
        <v>171</v>
      </c>
    </row>
    <row r="146" spans="1:65" s="2" customFormat="1" ht="16.5" customHeight="1">
      <c r="A146" s="34"/>
      <c r="B146" s="35"/>
      <c r="C146" s="236" t="s">
        <v>172</v>
      </c>
      <c r="D146" s="236" t="s">
        <v>173</v>
      </c>
      <c r="E146" s="237" t="s">
        <v>174</v>
      </c>
      <c r="F146" s="238" t="s">
        <v>175</v>
      </c>
      <c r="G146" s="239" t="s">
        <v>164</v>
      </c>
      <c r="H146" s="240">
        <v>42</v>
      </c>
      <c r="I146" s="241"/>
      <c r="J146" s="242">
        <f>ROUND(I146*H146,2)</f>
        <v>0</v>
      </c>
      <c r="K146" s="238" t="s">
        <v>136</v>
      </c>
      <c r="L146" s="243"/>
      <c r="M146" s="244" t="s">
        <v>1</v>
      </c>
      <c r="N146" s="245" t="s">
        <v>45</v>
      </c>
      <c r="O146" s="71"/>
      <c r="P146" s="217">
        <f>O146*H146</f>
        <v>0</v>
      </c>
      <c r="Q146" s="217">
        <v>1.1200000000000001</v>
      </c>
      <c r="R146" s="217">
        <f>Q146*H146</f>
        <v>47.040000000000006</v>
      </c>
      <c r="S146" s="217">
        <v>0</v>
      </c>
      <c r="T146" s="21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9" t="s">
        <v>172</v>
      </c>
      <c r="AT146" s="219" t="s">
        <v>173</v>
      </c>
      <c r="AU146" s="219" t="s">
        <v>88</v>
      </c>
      <c r="AY146" s="16" t="s">
        <v>130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6" t="s">
        <v>86</v>
      </c>
      <c r="BK146" s="220">
        <f>ROUND(I146*H146,2)</f>
        <v>0</v>
      </c>
      <c r="BL146" s="16" t="s">
        <v>137</v>
      </c>
      <c r="BM146" s="219" t="s">
        <v>176</v>
      </c>
    </row>
    <row r="147" spans="1:65" s="2" customFormat="1" ht="19.5">
      <c r="A147" s="34"/>
      <c r="B147" s="35"/>
      <c r="C147" s="36"/>
      <c r="D147" s="221" t="s">
        <v>146</v>
      </c>
      <c r="E147" s="36"/>
      <c r="F147" s="222" t="s">
        <v>177</v>
      </c>
      <c r="G147" s="36"/>
      <c r="H147" s="36"/>
      <c r="I147" s="122"/>
      <c r="J147" s="36"/>
      <c r="K147" s="36"/>
      <c r="L147" s="39"/>
      <c r="M147" s="223"/>
      <c r="N147" s="224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6" t="s">
        <v>146</v>
      </c>
      <c r="AU147" s="16" t="s">
        <v>88</v>
      </c>
    </row>
    <row r="148" spans="1:65" s="2" customFormat="1" ht="16.5" customHeight="1">
      <c r="A148" s="34"/>
      <c r="B148" s="35"/>
      <c r="C148" s="236" t="s">
        <v>178</v>
      </c>
      <c r="D148" s="236" t="s">
        <v>173</v>
      </c>
      <c r="E148" s="237" t="s">
        <v>179</v>
      </c>
      <c r="F148" s="238" t="s">
        <v>180</v>
      </c>
      <c r="G148" s="239" t="s">
        <v>181</v>
      </c>
      <c r="H148" s="240">
        <v>5</v>
      </c>
      <c r="I148" s="241"/>
      <c r="J148" s="242">
        <f>ROUND(I148*H148,2)</f>
        <v>0</v>
      </c>
      <c r="K148" s="238" t="s">
        <v>136</v>
      </c>
      <c r="L148" s="243"/>
      <c r="M148" s="244" t="s">
        <v>1</v>
      </c>
      <c r="N148" s="245" t="s">
        <v>45</v>
      </c>
      <c r="O148" s="71"/>
      <c r="P148" s="217">
        <f>O148*H148</f>
        <v>0</v>
      </c>
      <c r="Q148" s="217">
        <v>0.55000000000000004</v>
      </c>
      <c r="R148" s="217">
        <f>Q148*H148</f>
        <v>2.75</v>
      </c>
      <c r="S148" s="217">
        <v>0</v>
      </c>
      <c r="T148" s="21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9" t="s">
        <v>172</v>
      </c>
      <c r="AT148" s="219" t="s">
        <v>173</v>
      </c>
      <c r="AU148" s="219" t="s">
        <v>88</v>
      </c>
      <c r="AY148" s="16" t="s">
        <v>130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6" t="s">
        <v>86</v>
      </c>
      <c r="BK148" s="220">
        <f>ROUND(I148*H148,2)</f>
        <v>0</v>
      </c>
      <c r="BL148" s="16" t="s">
        <v>137</v>
      </c>
      <c r="BM148" s="219" t="s">
        <v>182</v>
      </c>
    </row>
    <row r="149" spans="1:65" s="12" customFormat="1" ht="22.9" customHeight="1">
      <c r="B149" s="192"/>
      <c r="C149" s="193"/>
      <c r="D149" s="194" t="s">
        <v>79</v>
      </c>
      <c r="E149" s="206" t="s">
        <v>154</v>
      </c>
      <c r="F149" s="206" t="s">
        <v>183</v>
      </c>
      <c r="G149" s="193"/>
      <c r="H149" s="193"/>
      <c r="I149" s="196"/>
      <c r="J149" s="207">
        <f>BK149</f>
        <v>0</v>
      </c>
      <c r="K149" s="193"/>
      <c r="L149" s="198"/>
      <c r="M149" s="199"/>
      <c r="N149" s="200"/>
      <c r="O149" s="200"/>
      <c r="P149" s="201">
        <f>SUM(P150:P157)</f>
        <v>0</v>
      </c>
      <c r="Q149" s="200"/>
      <c r="R149" s="201">
        <f>SUM(R150:R157)</f>
        <v>20.350000000000001</v>
      </c>
      <c r="S149" s="200"/>
      <c r="T149" s="202">
        <f>SUM(T150:T157)</f>
        <v>0</v>
      </c>
      <c r="AR149" s="203" t="s">
        <v>86</v>
      </c>
      <c r="AT149" s="204" t="s">
        <v>79</v>
      </c>
      <c r="AU149" s="204" t="s">
        <v>86</v>
      </c>
      <c r="AY149" s="203" t="s">
        <v>130</v>
      </c>
      <c r="BK149" s="205">
        <f>SUM(BK150:BK157)</f>
        <v>0</v>
      </c>
    </row>
    <row r="150" spans="1:65" s="2" customFormat="1" ht="16.5" customHeight="1">
      <c r="A150" s="34"/>
      <c r="B150" s="35"/>
      <c r="C150" s="208" t="s">
        <v>184</v>
      </c>
      <c r="D150" s="208" t="s">
        <v>132</v>
      </c>
      <c r="E150" s="209" t="s">
        <v>185</v>
      </c>
      <c r="F150" s="210" t="s">
        <v>186</v>
      </c>
      <c r="G150" s="211" t="s">
        <v>181</v>
      </c>
      <c r="H150" s="212">
        <v>30</v>
      </c>
      <c r="I150" s="213"/>
      <c r="J150" s="214">
        <f>ROUND(I150*H150,2)</f>
        <v>0</v>
      </c>
      <c r="K150" s="210" t="s">
        <v>136</v>
      </c>
      <c r="L150" s="39"/>
      <c r="M150" s="215" t="s">
        <v>1</v>
      </c>
      <c r="N150" s="216" t="s">
        <v>45</v>
      </c>
      <c r="O150" s="71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9" t="s">
        <v>137</v>
      </c>
      <c r="AT150" s="219" t="s">
        <v>132</v>
      </c>
      <c r="AU150" s="219" t="s">
        <v>88</v>
      </c>
      <c r="AY150" s="16" t="s">
        <v>130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6" t="s">
        <v>86</v>
      </c>
      <c r="BK150" s="220">
        <f>ROUND(I150*H150,2)</f>
        <v>0</v>
      </c>
      <c r="BL150" s="16" t="s">
        <v>137</v>
      </c>
      <c r="BM150" s="219" t="s">
        <v>187</v>
      </c>
    </row>
    <row r="151" spans="1:65" s="2" customFormat="1" ht="29.25">
      <c r="A151" s="34"/>
      <c r="B151" s="35"/>
      <c r="C151" s="36"/>
      <c r="D151" s="221" t="s">
        <v>146</v>
      </c>
      <c r="E151" s="36"/>
      <c r="F151" s="222" t="s">
        <v>188</v>
      </c>
      <c r="G151" s="36"/>
      <c r="H151" s="36"/>
      <c r="I151" s="122"/>
      <c r="J151" s="36"/>
      <c r="K151" s="36"/>
      <c r="L151" s="39"/>
      <c r="M151" s="223"/>
      <c r="N151" s="224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6" t="s">
        <v>146</v>
      </c>
      <c r="AU151" s="16" t="s">
        <v>88</v>
      </c>
    </row>
    <row r="152" spans="1:65" s="2" customFormat="1" ht="16.5" customHeight="1">
      <c r="A152" s="34"/>
      <c r="B152" s="35"/>
      <c r="C152" s="236" t="s">
        <v>189</v>
      </c>
      <c r="D152" s="236" t="s">
        <v>173</v>
      </c>
      <c r="E152" s="237" t="s">
        <v>190</v>
      </c>
      <c r="F152" s="238" t="s">
        <v>191</v>
      </c>
      <c r="G152" s="239" t="s">
        <v>192</v>
      </c>
      <c r="H152" s="240">
        <v>20.350000000000001</v>
      </c>
      <c r="I152" s="241"/>
      <c r="J152" s="242">
        <f>ROUND(I152*H152,2)</f>
        <v>0</v>
      </c>
      <c r="K152" s="238" t="s">
        <v>136</v>
      </c>
      <c r="L152" s="243"/>
      <c r="M152" s="244" t="s">
        <v>1</v>
      </c>
      <c r="N152" s="245" t="s">
        <v>45</v>
      </c>
      <c r="O152" s="71"/>
      <c r="P152" s="217">
        <f>O152*H152</f>
        <v>0</v>
      </c>
      <c r="Q152" s="217">
        <v>1</v>
      </c>
      <c r="R152" s="217">
        <f>Q152*H152</f>
        <v>20.350000000000001</v>
      </c>
      <c r="S152" s="217">
        <v>0</v>
      </c>
      <c r="T152" s="21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9" t="s">
        <v>172</v>
      </c>
      <c r="AT152" s="219" t="s">
        <v>173</v>
      </c>
      <c r="AU152" s="219" t="s">
        <v>88</v>
      </c>
      <c r="AY152" s="16" t="s">
        <v>130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6" t="s">
        <v>86</v>
      </c>
      <c r="BK152" s="220">
        <f>ROUND(I152*H152,2)</f>
        <v>0</v>
      </c>
      <c r="BL152" s="16" t="s">
        <v>137</v>
      </c>
      <c r="BM152" s="219" t="s">
        <v>193</v>
      </c>
    </row>
    <row r="153" spans="1:65" s="13" customFormat="1" ht="11.25">
      <c r="B153" s="225"/>
      <c r="C153" s="226"/>
      <c r="D153" s="221" t="s">
        <v>148</v>
      </c>
      <c r="E153" s="226"/>
      <c r="F153" s="228" t="s">
        <v>194</v>
      </c>
      <c r="G153" s="226"/>
      <c r="H153" s="229">
        <v>20.350000000000001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AT153" s="235" t="s">
        <v>148</v>
      </c>
      <c r="AU153" s="235" t="s">
        <v>88</v>
      </c>
      <c r="AV153" s="13" t="s">
        <v>88</v>
      </c>
      <c r="AW153" s="13" t="s">
        <v>4</v>
      </c>
      <c r="AX153" s="13" t="s">
        <v>86</v>
      </c>
      <c r="AY153" s="235" t="s">
        <v>130</v>
      </c>
    </row>
    <row r="154" spans="1:65" s="2" customFormat="1" ht="16.5" customHeight="1">
      <c r="A154" s="34"/>
      <c r="B154" s="35"/>
      <c r="C154" s="208" t="s">
        <v>195</v>
      </c>
      <c r="D154" s="208" t="s">
        <v>132</v>
      </c>
      <c r="E154" s="209" t="s">
        <v>196</v>
      </c>
      <c r="F154" s="210" t="s">
        <v>197</v>
      </c>
      <c r="G154" s="211" t="s">
        <v>135</v>
      </c>
      <c r="H154" s="212">
        <v>100</v>
      </c>
      <c r="I154" s="213"/>
      <c r="J154" s="214">
        <f>ROUND(I154*H154,2)</f>
        <v>0</v>
      </c>
      <c r="K154" s="210" t="s">
        <v>136</v>
      </c>
      <c r="L154" s="39"/>
      <c r="M154" s="215" t="s">
        <v>1</v>
      </c>
      <c r="N154" s="216" t="s">
        <v>45</v>
      </c>
      <c r="O154" s="71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9" t="s">
        <v>137</v>
      </c>
      <c r="AT154" s="219" t="s">
        <v>132</v>
      </c>
      <c r="AU154" s="219" t="s">
        <v>88</v>
      </c>
      <c r="AY154" s="16" t="s">
        <v>130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6" t="s">
        <v>86</v>
      </c>
      <c r="BK154" s="220">
        <f>ROUND(I154*H154,2)</f>
        <v>0</v>
      </c>
      <c r="BL154" s="16" t="s">
        <v>137</v>
      </c>
      <c r="BM154" s="219" t="s">
        <v>198</v>
      </c>
    </row>
    <row r="155" spans="1:65" s="2" customFormat="1" ht="19.5">
      <c r="A155" s="34"/>
      <c r="B155" s="35"/>
      <c r="C155" s="36"/>
      <c r="D155" s="221" t="s">
        <v>146</v>
      </c>
      <c r="E155" s="36"/>
      <c r="F155" s="222" t="s">
        <v>199</v>
      </c>
      <c r="G155" s="36"/>
      <c r="H155" s="36"/>
      <c r="I155" s="122"/>
      <c r="J155" s="36"/>
      <c r="K155" s="36"/>
      <c r="L155" s="39"/>
      <c r="M155" s="223"/>
      <c r="N155" s="224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6" t="s">
        <v>146</v>
      </c>
      <c r="AU155" s="16" t="s">
        <v>88</v>
      </c>
    </row>
    <row r="156" spans="1:65" s="2" customFormat="1" ht="21.75" customHeight="1">
      <c r="A156" s="34"/>
      <c r="B156" s="35"/>
      <c r="C156" s="208" t="s">
        <v>200</v>
      </c>
      <c r="D156" s="208" t="s">
        <v>132</v>
      </c>
      <c r="E156" s="209" t="s">
        <v>201</v>
      </c>
      <c r="F156" s="210" t="s">
        <v>202</v>
      </c>
      <c r="G156" s="211" t="s">
        <v>164</v>
      </c>
      <c r="H156" s="212">
        <v>30</v>
      </c>
      <c r="I156" s="213"/>
      <c r="J156" s="214">
        <f>ROUND(I156*H156,2)</f>
        <v>0</v>
      </c>
      <c r="K156" s="210" t="s">
        <v>136</v>
      </c>
      <c r="L156" s="39"/>
      <c r="M156" s="215" t="s">
        <v>1</v>
      </c>
      <c r="N156" s="216" t="s">
        <v>45</v>
      </c>
      <c r="O156" s="71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137</v>
      </c>
      <c r="AT156" s="219" t="s">
        <v>132</v>
      </c>
      <c r="AU156" s="219" t="s">
        <v>88</v>
      </c>
      <c r="AY156" s="16" t="s">
        <v>130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6" t="s">
        <v>86</v>
      </c>
      <c r="BK156" s="220">
        <f>ROUND(I156*H156,2)</f>
        <v>0</v>
      </c>
      <c r="BL156" s="16" t="s">
        <v>137</v>
      </c>
      <c r="BM156" s="219" t="s">
        <v>203</v>
      </c>
    </row>
    <row r="157" spans="1:65" s="2" customFormat="1" ht="19.5">
      <c r="A157" s="34"/>
      <c r="B157" s="35"/>
      <c r="C157" s="36"/>
      <c r="D157" s="221" t="s">
        <v>146</v>
      </c>
      <c r="E157" s="36"/>
      <c r="F157" s="222" t="s">
        <v>204</v>
      </c>
      <c r="G157" s="36"/>
      <c r="H157" s="36"/>
      <c r="I157" s="122"/>
      <c r="J157" s="36"/>
      <c r="K157" s="36"/>
      <c r="L157" s="39"/>
      <c r="M157" s="223"/>
      <c r="N157" s="224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6" t="s">
        <v>146</v>
      </c>
      <c r="AU157" s="16" t="s">
        <v>88</v>
      </c>
    </row>
    <row r="158" spans="1:65" s="12" customFormat="1" ht="22.9" customHeight="1">
      <c r="B158" s="192"/>
      <c r="C158" s="193"/>
      <c r="D158" s="194" t="s">
        <v>79</v>
      </c>
      <c r="E158" s="206" t="s">
        <v>178</v>
      </c>
      <c r="F158" s="206" t="s">
        <v>205</v>
      </c>
      <c r="G158" s="193"/>
      <c r="H158" s="193"/>
      <c r="I158" s="196"/>
      <c r="J158" s="207">
        <f>BK158</f>
        <v>0</v>
      </c>
      <c r="K158" s="193"/>
      <c r="L158" s="198"/>
      <c r="M158" s="199"/>
      <c r="N158" s="200"/>
      <c r="O158" s="200"/>
      <c r="P158" s="201">
        <f>SUM(P159:P168)</f>
        <v>0</v>
      </c>
      <c r="Q158" s="200"/>
      <c r="R158" s="201">
        <f>SUM(R159:R168)</f>
        <v>0.14364000000000002</v>
      </c>
      <c r="S158" s="200"/>
      <c r="T158" s="202">
        <f>SUM(T159:T168)</f>
        <v>2519.6008000000002</v>
      </c>
      <c r="AR158" s="203" t="s">
        <v>86</v>
      </c>
      <c r="AT158" s="204" t="s">
        <v>79</v>
      </c>
      <c r="AU158" s="204" t="s">
        <v>86</v>
      </c>
      <c r="AY158" s="203" t="s">
        <v>130</v>
      </c>
      <c r="BK158" s="205">
        <f>SUM(BK159:BK168)</f>
        <v>0</v>
      </c>
    </row>
    <row r="159" spans="1:65" s="2" customFormat="1" ht="21.75" customHeight="1">
      <c r="A159" s="34"/>
      <c r="B159" s="35"/>
      <c r="C159" s="208" t="s">
        <v>206</v>
      </c>
      <c r="D159" s="208" t="s">
        <v>132</v>
      </c>
      <c r="E159" s="209" t="s">
        <v>207</v>
      </c>
      <c r="F159" s="210" t="s">
        <v>208</v>
      </c>
      <c r="G159" s="211" t="s">
        <v>135</v>
      </c>
      <c r="H159" s="212">
        <v>126</v>
      </c>
      <c r="I159" s="213"/>
      <c r="J159" s="214">
        <f>ROUND(I159*H159,2)</f>
        <v>0</v>
      </c>
      <c r="K159" s="210" t="s">
        <v>136</v>
      </c>
      <c r="L159" s="39"/>
      <c r="M159" s="215" t="s">
        <v>1</v>
      </c>
      <c r="N159" s="216" t="s">
        <v>45</v>
      </c>
      <c r="O159" s="71"/>
      <c r="P159" s="217">
        <f>O159*H159</f>
        <v>0</v>
      </c>
      <c r="Q159" s="217">
        <v>2.2000000000000001E-4</v>
      </c>
      <c r="R159" s="217">
        <f>Q159*H159</f>
        <v>2.7720000000000002E-2</v>
      </c>
      <c r="S159" s="217">
        <v>0</v>
      </c>
      <c r="T159" s="21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9" t="s">
        <v>137</v>
      </c>
      <c r="AT159" s="219" t="s">
        <v>132</v>
      </c>
      <c r="AU159" s="219" t="s">
        <v>88</v>
      </c>
      <c r="AY159" s="16" t="s">
        <v>130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6" t="s">
        <v>86</v>
      </c>
      <c r="BK159" s="220">
        <f>ROUND(I159*H159,2)</f>
        <v>0</v>
      </c>
      <c r="BL159" s="16" t="s">
        <v>137</v>
      </c>
      <c r="BM159" s="219" t="s">
        <v>209</v>
      </c>
    </row>
    <row r="160" spans="1:65" s="2" customFormat="1" ht="19.5">
      <c r="A160" s="34"/>
      <c r="B160" s="35"/>
      <c r="C160" s="36"/>
      <c r="D160" s="221" t="s">
        <v>146</v>
      </c>
      <c r="E160" s="36"/>
      <c r="F160" s="222" t="s">
        <v>210</v>
      </c>
      <c r="G160" s="36"/>
      <c r="H160" s="36"/>
      <c r="I160" s="122"/>
      <c r="J160" s="36"/>
      <c r="K160" s="36"/>
      <c r="L160" s="39"/>
      <c r="M160" s="223"/>
      <c r="N160" s="224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6" t="s">
        <v>146</v>
      </c>
      <c r="AU160" s="16" t="s">
        <v>88</v>
      </c>
    </row>
    <row r="161" spans="1:65" s="2" customFormat="1" ht="16.5" customHeight="1">
      <c r="A161" s="34"/>
      <c r="B161" s="35"/>
      <c r="C161" s="236" t="s">
        <v>8</v>
      </c>
      <c r="D161" s="236" t="s">
        <v>173</v>
      </c>
      <c r="E161" s="237" t="s">
        <v>211</v>
      </c>
      <c r="F161" s="238" t="s">
        <v>212</v>
      </c>
      <c r="G161" s="239" t="s">
        <v>135</v>
      </c>
      <c r="H161" s="240">
        <v>144.9</v>
      </c>
      <c r="I161" s="241"/>
      <c r="J161" s="242">
        <f>ROUND(I161*H161,2)</f>
        <v>0</v>
      </c>
      <c r="K161" s="238" t="s">
        <v>136</v>
      </c>
      <c r="L161" s="243"/>
      <c r="M161" s="244" t="s">
        <v>1</v>
      </c>
      <c r="N161" s="245" t="s">
        <v>45</v>
      </c>
      <c r="O161" s="71"/>
      <c r="P161" s="217">
        <f>O161*H161</f>
        <v>0</v>
      </c>
      <c r="Q161" s="217">
        <v>8.0000000000000004E-4</v>
      </c>
      <c r="R161" s="217">
        <f>Q161*H161</f>
        <v>0.11592000000000001</v>
      </c>
      <c r="S161" s="217">
        <v>0</v>
      </c>
      <c r="T161" s="21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9" t="s">
        <v>172</v>
      </c>
      <c r="AT161" s="219" t="s">
        <v>173</v>
      </c>
      <c r="AU161" s="219" t="s">
        <v>88</v>
      </c>
      <c r="AY161" s="16" t="s">
        <v>130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6" t="s">
        <v>86</v>
      </c>
      <c r="BK161" s="220">
        <f>ROUND(I161*H161,2)</f>
        <v>0</v>
      </c>
      <c r="BL161" s="16" t="s">
        <v>137</v>
      </c>
      <c r="BM161" s="219" t="s">
        <v>213</v>
      </c>
    </row>
    <row r="162" spans="1:65" s="13" customFormat="1" ht="11.25">
      <c r="B162" s="225"/>
      <c r="C162" s="226"/>
      <c r="D162" s="221" t="s">
        <v>148</v>
      </c>
      <c r="E162" s="226"/>
      <c r="F162" s="228" t="s">
        <v>214</v>
      </c>
      <c r="G162" s="226"/>
      <c r="H162" s="229">
        <v>144.9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148</v>
      </c>
      <c r="AU162" s="235" t="s">
        <v>88</v>
      </c>
      <c r="AV162" s="13" t="s">
        <v>88</v>
      </c>
      <c r="AW162" s="13" t="s">
        <v>4</v>
      </c>
      <c r="AX162" s="13" t="s">
        <v>86</v>
      </c>
      <c r="AY162" s="235" t="s">
        <v>130</v>
      </c>
    </row>
    <row r="163" spans="1:65" s="2" customFormat="1" ht="16.5" customHeight="1">
      <c r="A163" s="34"/>
      <c r="B163" s="35"/>
      <c r="C163" s="208" t="s">
        <v>215</v>
      </c>
      <c r="D163" s="208" t="s">
        <v>132</v>
      </c>
      <c r="E163" s="209" t="s">
        <v>216</v>
      </c>
      <c r="F163" s="210" t="s">
        <v>217</v>
      </c>
      <c r="G163" s="211" t="s">
        <v>135</v>
      </c>
      <c r="H163" s="212">
        <v>126</v>
      </c>
      <c r="I163" s="213"/>
      <c r="J163" s="214">
        <f>ROUND(I163*H163,2)</f>
        <v>0</v>
      </c>
      <c r="K163" s="210" t="s">
        <v>136</v>
      </c>
      <c r="L163" s="39"/>
      <c r="M163" s="215" t="s">
        <v>1</v>
      </c>
      <c r="N163" s="216" t="s">
        <v>45</v>
      </c>
      <c r="O163" s="71"/>
      <c r="P163" s="217">
        <f>O163*H163</f>
        <v>0</v>
      </c>
      <c r="Q163" s="217">
        <v>0</v>
      </c>
      <c r="R163" s="217">
        <f>Q163*H163</f>
        <v>0</v>
      </c>
      <c r="S163" s="217">
        <v>8.0000000000000004E-4</v>
      </c>
      <c r="T163" s="218">
        <f>S163*H163</f>
        <v>0.1008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9" t="s">
        <v>137</v>
      </c>
      <c r="AT163" s="219" t="s">
        <v>132</v>
      </c>
      <c r="AU163" s="219" t="s">
        <v>88</v>
      </c>
      <c r="AY163" s="16" t="s">
        <v>130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6" t="s">
        <v>86</v>
      </c>
      <c r="BK163" s="220">
        <f>ROUND(I163*H163,2)</f>
        <v>0</v>
      </c>
      <c r="BL163" s="16" t="s">
        <v>137</v>
      </c>
      <c r="BM163" s="219" t="s">
        <v>218</v>
      </c>
    </row>
    <row r="164" spans="1:65" s="2" customFormat="1" ht="21.75" customHeight="1">
      <c r="A164" s="34"/>
      <c r="B164" s="35"/>
      <c r="C164" s="208" t="s">
        <v>219</v>
      </c>
      <c r="D164" s="208" t="s">
        <v>132</v>
      </c>
      <c r="E164" s="209" t="s">
        <v>220</v>
      </c>
      <c r="F164" s="210" t="s">
        <v>221</v>
      </c>
      <c r="G164" s="211" t="s">
        <v>181</v>
      </c>
      <c r="H164" s="212">
        <v>1007.8</v>
      </c>
      <c r="I164" s="213"/>
      <c r="J164" s="214">
        <f>ROUND(I164*H164,2)</f>
        <v>0</v>
      </c>
      <c r="K164" s="210" t="s">
        <v>136</v>
      </c>
      <c r="L164" s="39"/>
      <c r="M164" s="215" t="s">
        <v>1</v>
      </c>
      <c r="N164" s="216" t="s">
        <v>45</v>
      </c>
      <c r="O164" s="71"/>
      <c r="P164" s="217">
        <f>O164*H164</f>
        <v>0</v>
      </c>
      <c r="Q164" s="217">
        <v>0</v>
      </c>
      <c r="R164" s="217">
        <f>Q164*H164</f>
        <v>0</v>
      </c>
      <c r="S164" s="217">
        <v>2.5</v>
      </c>
      <c r="T164" s="218">
        <f>S164*H164</f>
        <v>2519.5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9" t="s">
        <v>137</v>
      </c>
      <c r="AT164" s="219" t="s">
        <v>132</v>
      </c>
      <c r="AU164" s="219" t="s">
        <v>88</v>
      </c>
      <c r="AY164" s="16" t="s">
        <v>130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6" t="s">
        <v>86</v>
      </c>
      <c r="BK164" s="220">
        <f>ROUND(I164*H164,2)</f>
        <v>0</v>
      </c>
      <c r="BL164" s="16" t="s">
        <v>137</v>
      </c>
      <c r="BM164" s="219" t="s">
        <v>222</v>
      </c>
    </row>
    <row r="165" spans="1:65" s="13" customFormat="1" ht="11.25">
      <c r="B165" s="225"/>
      <c r="C165" s="226"/>
      <c r="D165" s="221" t="s">
        <v>148</v>
      </c>
      <c r="E165" s="227" t="s">
        <v>1</v>
      </c>
      <c r="F165" s="228" t="s">
        <v>223</v>
      </c>
      <c r="G165" s="226"/>
      <c r="H165" s="229">
        <v>180.2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148</v>
      </c>
      <c r="AU165" s="235" t="s">
        <v>88</v>
      </c>
      <c r="AV165" s="13" t="s">
        <v>88</v>
      </c>
      <c r="AW165" s="13" t="s">
        <v>37</v>
      </c>
      <c r="AX165" s="13" t="s">
        <v>80</v>
      </c>
      <c r="AY165" s="235" t="s">
        <v>130</v>
      </c>
    </row>
    <row r="166" spans="1:65" s="13" customFormat="1" ht="11.25">
      <c r="B166" s="225"/>
      <c r="C166" s="226"/>
      <c r="D166" s="221" t="s">
        <v>148</v>
      </c>
      <c r="E166" s="227" t="s">
        <v>1</v>
      </c>
      <c r="F166" s="228" t="s">
        <v>224</v>
      </c>
      <c r="G166" s="226"/>
      <c r="H166" s="229">
        <v>414.4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148</v>
      </c>
      <c r="AU166" s="235" t="s">
        <v>88</v>
      </c>
      <c r="AV166" s="13" t="s">
        <v>88</v>
      </c>
      <c r="AW166" s="13" t="s">
        <v>37</v>
      </c>
      <c r="AX166" s="13" t="s">
        <v>80</v>
      </c>
      <c r="AY166" s="235" t="s">
        <v>130</v>
      </c>
    </row>
    <row r="167" spans="1:65" s="13" customFormat="1" ht="11.25">
      <c r="B167" s="225"/>
      <c r="C167" s="226"/>
      <c r="D167" s="221" t="s">
        <v>148</v>
      </c>
      <c r="E167" s="227" t="s">
        <v>1</v>
      </c>
      <c r="F167" s="228" t="s">
        <v>225</v>
      </c>
      <c r="G167" s="226"/>
      <c r="H167" s="229">
        <v>413.2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148</v>
      </c>
      <c r="AU167" s="235" t="s">
        <v>88</v>
      </c>
      <c r="AV167" s="13" t="s">
        <v>88</v>
      </c>
      <c r="AW167" s="13" t="s">
        <v>37</v>
      </c>
      <c r="AX167" s="13" t="s">
        <v>80</v>
      </c>
      <c r="AY167" s="235" t="s">
        <v>130</v>
      </c>
    </row>
    <row r="168" spans="1:65" s="14" customFormat="1" ht="11.25">
      <c r="B168" s="246"/>
      <c r="C168" s="247"/>
      <c r="D168" s="221" t="s">
        <v>148</v>
      </c>
      <c r="E168" s="248" t="s">
        <v>1</v>
      </c>
      <c r="F168" s="249" t="s">
        <v>226</v>
      </c>
      <c r="G168" s="247"/>
      <c r="H168" s="250">
        <v>1007.8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AT168" s="256" t="s">
        <v>148</v>
      </c>
      <c r="AU168" s="256" t="s">
        <v>88</v>
      </c>
      <c r="AV168" s="14" t="s">
        <v>137</v>
      </c>
      <c r="AW168" s="14" t="s">
        <v>37</v>
      </c>
      <c r="AX168" s="14" t="s">
        <v>86</v>
      </c>
      <c r="AY168" s="256" t="s">
        <v>130</v>
      </c>
    </row>
    <row r="169" spans="1:65" s="12" customFormat="1" ht="22.9" customHeight="1">
      <c r="B169" s="192"/>
      <c r="C169" s="193"/>
      <c r="D169" s="194" t="s">
        <v>79</v>
      </c>
      <c r="E169" s="206" t="s">
        <v>227</v>
      </c>
      <c r="F169" s="206" t="s">
        <v>228</v>
      </c>
      <c r="G169" s="193"/>
      <c r="H169" s="193"/>
      <c r="I169" s="196"/>
      <c r="J169" s="207">
        <f>BK169</f>
        <v>0</v>
      </c>
      <c r="K169" s="193"/>
      <c r="L169" s="198"/>
      <c r="M169" s="199"/>
      <c r="N169" s="200"/>
      <c r="O169" s="200"/>
      <c r="P169" s="201">
        <f>SUM(P170:P177)</f>
        <v>0</v>
      </c>
      <c r="Q169" s="200"/>
      <c r="R169" s="201">
        <f>SUM(R170:R177)</f>
        <v>0</v>
      </c>
      <c r="S169" s="200"/>
      <c r="T169" s="202">
        <f>SUM(T170:T177)</f>
        <v>0</v>
      </c>
      <c r="AR169" s="203" t="s">
        <v>86</v>
      </c>
      <c r="AT169" s="204" t="s">
        <v>79</v>
      </c>
      <c r="AU169" s="204" t="s">
        <v>86</v>
      </c>
      <c r="AY169" s="203" t="s">
        <v>130</v>
      </c>
      <c r="BK169" s="205">
        <f>SUM(BK170:BK177)</f>
        <v>0</v>
      </c>
    </row>
    <row r="170" spans="1:65" s="2" customFormat="1" ht="21.75" customHeight="1">
      <c r="A170" s="34"/>
      <c r="B170" s="35"/>
      <c r="C170" s="208" t="s">
        <v>229</v>
      </c>
      <c r="D170" s="208" t="s">
        <v>132</v>
      </c>
      <c r="E170" s="209" t="s">
        <v>230</v>
      </c>
      <c r="F170" s="210" t="s">
        <v>231</v>
      </c>
      <c r="G170" s="211" t="s">
        <v>192</v>
      </c>
      <c r="H170" s="212">
        <v>2519.6010000000001</v>
      </c>
      <c r="I170" s="213"/>
      <c r="J170" s="214">
        <f>ROUND(I170*H170,2)</f>
        <v>0</v>
      </c>
      <c r="K170" s="210" t="s">
        <v>136</v>
      </c>
      <c r="L170" s="39"/>
      <c r="M170" s="215" t="s">
        <v>1</v>
      </c>
      <c r="N170" s="216" t="s">
        <v>45</v>
      </c>
      <c r="O170" s="71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9" t="s">
        <v>137</v>
      </c>
      <c r="AT170" s="219" t="s">
        <v>132</v>
      </c>
      <c r="AU170" s="219" t="s">
        <v>88</v>
      </c>
      <c r="AY170" s="16" t="s">
        <v>130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6" t="s">
        <v>86</v>
      </c>
      <c r="BK170" s="220">
        <f>ROUND(I170*H170,2)</f>
        <v>0</v>
      </c>
      <c r="BL170" s="16" t="s">
        <v>137</v>
      </c>
      <c r="BM170" s="219" t="s">
        <v>232</v>
      </c>
    </row>
    <row r="171" spans="1:65" s="2" customFormat="1" ht="21.75" customHeight="1">
      <c r="A171" s="34"/>
      <c r="B171" s="35"/>
      <c r="C171" s="208" t="s">
        <v>233</v>
      </c>
      <c r="D171" s="208" t="s">
        <v>132</v>
      </c>
      <c r="E171" s="209" t="s">
        <v>234</v>
      </c>
      <c r="F171" s="210" t="s">
        <v>235</v>
      </c>
      <c r="G171" s="211" t="s">
        <v>192</v>
      </c>
      <c r="H171" s="212">
        <v>47872.419000000002</v>
      </c>
      <c r="I171" s="213"/>
      <c r="J171" s="214">
        <f>ROUND(I171*H171,2)</f>
        <v>0</v>
      </c>
      <c r="K171" s="210" t="s">
        <v>136</v>
      </c>
      <c r="L171" s="39"/>
      <c r="M171" s="215" t="s">
        <v>1</v>
      </c>
      <c r="N171" s="216" t="s">
        <v>45</v>
      </c>
      <c r="O171" s="71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9" t="s">
        <v>137</v>
      </c>
      <c r="AT171" s="219" t="s">
        <v>132</v>
      </c>
      <c r="AU171" s="219" t="s">
        <v>88</v>
      </c>
      <c r="AY171" s="16" t="s">
        <v>130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6" t="s">
        <v>86</v>
      </c>
      <c r="BK171" s="220">
        <f>ROUND(I171*H171,2)</f>
        <v>0</v>
      </c>
      <c r="BL171" s="16" t="s">
        <v>137</v>
      </c>
      <c r="BM171" s="219" t="s">
        <v>236</v>
      </c>
    </row>
    <row r="172" spans="1:65" s="13" customFormat="1" ht="11.25">
      <c r="B172" s="225"/>
      <c r="C172" s="226"/>
      <c r="D172" s="221" t="s">
        <v>148</v>
      </c>
      <c r="E172" s="226"/>
      <c r="F172" s="228" t="s">
        <v>237</v>
      </c>
      <c r="G172" s="226"/>
      <c r="H172" s="229">
        <v>47872.419000000002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AT172" s="235" t="s">
        <v>148</v>
      </c>
      <c r="AU172" s="235" t="s">
        <v>88</v>
      </c>
      <c r="AV172" s="13" t="s">
        <v>88</v>
      </c>
      <c r="AW172" s="13" t="s">
        <v>4</v>
      </c>
      <c r="AX172" s="13" t="s">
        <v>86</v>
      </c>
      <c r="AY172" s="235" t="s">
        <v>130</v>
      </c>
    </row>
    <row r="173" spans="1:65" s="2" customFormat="1" ht="33" customHeight="1">
      <c r="A173" s="34"/>
      <c r="B173" s="35"/>
      <c r="C173" s="208" t="s">
        <v>238</v>
      </c>
      <c r="D173" s="208" t="s">
        <v>132</v>
      </c>
      <c r="E173" s="209" t="s">
        <v>239</v>
      </c>
      <c r="F173" s="210" t="s">
        <v>240</v>
      </c>
      <c r="G173" s="211" t="s">
        <v>192</v>
      </c>
      <c r="H173" s="212">
        <v>2519.58</v>
      </c>
      <c r="I173" s="213"/>
      <c r="J173" s="214">
        <f>ROUND(I173*H173,2)</f>
        <v>0</v>
      </c>
      <c r="K173" s="210" t="s">
        <v>136</v>
      </c>
      <c r="L173" s="39"/>
      <c r="M173" s="215" t="s">
        <v>1</v>
      </c>
      <c r="N173" s="216" t="s">
        <v>45</v>
      </c>
      <c r="O173" s="71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9" t="s">
        <v>137</v>
      </c>
      <c r="AT173" s="219" t="s">
        <v>132</v>
      </c>
      <c r="AU173" s="219" t="s">
        <v>88</v>
      </c>
      <c r="AY173" s="16" t="s">
        <v>130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6" t="s">
        <v>86</v>
      </c>
      <c r="BK173" s="220">
        <f>ROUND(I173*H173,2)</f>
        <v>0</v>
      </c>
      <c r="BL173" s="16" t="s">
        <v>137</v>
      </c>
      <c r="BM173" s="219" t="s">
        <v>241</v>
      </c>
    </row>
    <row r="174" spans="1:65" s="2" customFormat="1" ht="21.75" customHeight="1">
      <c r="A174" s="34"/>
      <c r="B174" s="35"/>
      <c r="C174" s="208" t="s">
        <v>7</v>
      </c>
      <c r="D174" s="208" t="s">
        <v>132</v>
      </c>
      <c r="E174" s="209" t="s">
        <v>242</v>
      </c>
      <c r="F174" s="210" t="s">
        <v>243</v>
      </c>
      <c r="G174" s="211" t="s">
        <v>192</v>
      </c>
      <c r="H174" s="212">
        <v>2519.6010000000001</v>
      </c>
      <c r="I174" s="213"/>
      <c r="J174" s="214">
        <f>ROUND(I174*H174,2)</f>
        <v>0</v>
      </c>
      <c r="K174" s="210" t="s">
        <v>136</v>
      </c>
      <c r="L174" s="39"/>
      <c r="M174" s="215" t="s">
        <v>1</v>
      </c>
      <c r="N174" s="216" t="s">
        <v>45</v>
      </c>
      <c r="O174" s="71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9" t="s">
        <v>137</v>
      </c>
      <c r="AT174" s="219" t="s">
        <v>132</v>
      </c>
      <c r="AU174" s="219" t="s">
        <v>88</v>
      </c>
      <c r="AY174" s="16" t="s">
        <v>130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6" t="s">
        <v>86</v>
      </c>
      <c r="BK174" s="220">
        <f>ROUND(I174*H174,2)</f>
        <v>0</v>
      </c>
      <c r="BL174" s="16" t="s">
        <v>137</v>
      </c>
      <c r="BM174" s="219" t="s">
        <v>244</v>
      </c>
    </row>
    <row r="175" spans="1:65" s="2" customFormat="1" ht="19.5">
      <c r="A175" s="34"/>
      <c r="B175" s="35"/>
      <c r="C175" s="36"/>
      <c r="D175" s="221" t="s">
        <v>146</v>
      </c>
      <c r="E175" s="36"/>
      <c r="F175" s="222" t="s">
        <v>245</v>
      </c>
      <c r="G175" s="36"/>
      <c r="H175" s="36"/>
      <c r="I175" s="122"/>
      <c r="J175" s="36"/>
      <c r="K175" s="36"/>
      <c r="L175" s="39"/>
      <c r="M175" s="223"/>
      <c r="N175" s="224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6" t="s">
        <v>146</v>
      </c>
      <c r="AU175" s="16" t="s">
        <v>88</v>
      </c>
    </row>
    <row r="176" spans="1:65" s="2" customFormat="1" ht="16.5" customHeight="1">
      <c r="A176" s="34"/>
      <c r="B176" s="35"/>
      <c r="C176" s="208" t="s">
        <v>246</v>
      </c>
      <c r="D176" s="208" t="s">
        <v>132</v>
      </c>
      <c r="E176" s="209" t="s">
        <v>247</v>
      </c>
      <c r="F176" s="210" t="s">
        <v>248</v>
      </c>
      <c r="G176" s="211" t="s">
        <v>192</v>
      </c>
      <c r="H176" s="212">
        <v>2519.6010000000001</v>
      </c>
      <c r="I176" s="213"/>
      <c r="J176" s="214">
        <f>ROUND(I176*H176,2)</f>
        <v>0</v>
      </c>
      <c r="K176" s="210" t="s">
        <v>136</v>
      </c>
      <c r="L176" s="39"/>
      <c r="M176" s="215" t="s">
        <v>1</v>
      </c>
      <c r="N176" s="216" t="s">
        <v>45</v>
      </c>
      <c r="O176" s="71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9" t="s">
        <v>137</v>
      </c>
      <c r="AT176" s="219" t="s">
        <v>132</v>
      </c>
      <c r="AU176" s="219" t="s">
        <v>88</v>
      </c>
      <c r="AY176" s="16" t="s">
        <v>130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6" t="s">
        <v>86</v>
      </c>
      <c r="BK176" s="220">
        <f>ROUND(I176*H176,2)</f>
        <v>0</v>
      </c>
      <c r="BL176" s="16" t="s">
        <v>137</v>
      </c>
      <c r="BM176" s="219" t="s">
        <v>249</v>
      </c>
    </row>
    <row r="177" spans="1:65" s="2" customFormat="1" ht="19.5">
      <c r="A177" s="34"/>
      <c r="B177" s="35"/>
      <c r="C177" s="36"/>
      <c r="D177" s="221" t="s">
        <v>146</v>
      </c>
      <c r="E177" s="36"/>
      <c r="F177" s="222" t="s">
        <v>250</v>
      </c>
      <c r="G177" s="36"/>
      <c r="H177" s="36"/>
      <c r="I177" s="122"/>
      <c r="J177" s="36"/>
      <c r="K177" s="36"/>
      <c r="L177" s="39"/>
      <c r="M177" s="223"/>
      <c r="N177" s="224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6" t="s">
        <v>146</v>
      </c>
      <c r="AU177" s="16" t="s">
        <v>88</v>
      </c>
    </row>
    <row r="178" spans="1:65" s="12" customFormat="1" ht="22.9" customHeight="1">
      <c r="B178" s="192"/>
      <c r="C178" s="193"/>
      <c r="D178" s="194" t="s">
        <v>79</v>
      </c>
      <c r="E178" s="206" t="s">
        <v>251</v>
      </c>
      <c r="F178" s="206" t="s">
        <v>252</v>
      </c>
      <c r="G178" s="193"/>
      <c r="H178" s="193"/>
      <c r="I178" s="196"/>
      <c r="J178" s="207">
        <f>BK178</f>
        <v>0</v>
      </c>
      <c r="K178" s="193"/>
      <c r="L178" s="198"/>
      <c r="M178" s="199"/>
      <c r="N178" s="200"/>
      <c r="O178" s="200"/>
      <c r="P178" s="201">
        <f>SUM(P179:P181)</f>
        <v>0</v>
      </c>
      <c r="Q178" s="200"/>
      <c r="R178" s="201">
        <f>SUM(R179:R181)</f>
        <v>0</v>
      </c>
      <c r="S178" s="200"/>
      <c r="T178" s="202">
        <f>SUM(T179:T181)</f>
        <v>0</v>
      </c>
      <c r="AR178" s="203" t="s">
        <v>86</v>
      </c>
      <c r="AT178" s="204" t="s">
        <v>79</v>
      </c>
      <c r="AU178" s="204" t="s">
        <v>86</v>
      </c>
      <c r="AY178" s="203" t="s">
        <v>130</v>
      </c>
      <c r="BK178" s="205">
        <f>SUM(BK179:BK181)</f>
        <v>0</v>
      </c>
    </row>
    <row r="179" spans="1:65" s="2" customFormat="1" ht="16.5" customHeight="1">
      <c r="A179" s="34"/>
      <c r="B179" s="35"/>
      <c r="C179" s="208" t="s">
        <v>253</v>
      </c>
      <c r="D179" s="208" t="s">
        <v>132</v>
      </c>
      <c r="E179" s="209" t="s">
        <v>254</v>
      </c>
      <c r="F179" s="210" t="s">
        <v>255</v>
      </c>
      <c r="G179" s="211" t="s">
        <v>192</v>
      </c>
      <c r="H179" s="212">
        <v>80</v>
      </c>
      <c r="I179" s="213"/>
      <c r="J179" s="214">
        <f>ROUND(I179*H179,2)</f>
        <v>0</v>
      </c>
      <c r="K179" s="210" t="s">
        <v>136</v>
      </c>
      <c r="L179" s="39"/>
      <c r="M179" s="215" t="s">
        <v>1</v>
      </c>
      <c r="N179" s="216" t="s">
        <v>45</v>
      </c>
      <c r="O179" s="71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9" t="s">
        <v>137</v>
      </c>
      <c r="AT179" s="219" t="s">
        <v>132</v>
      </c>
      <c r="AU179" s="219" t="s">
        <v>88</v>
      </c>
      <c r="AY179" s="16" t="s">
        <v>130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6" t="s">
        <v>86</v>
      </c>
      <c r="BK179" s="220">
        <f>ROUND(I179*H179,2)</f>
        <v>0</v>
      </c>
      <c r="BL179" s="16" t="s">
        <v>137</v>
      </c>
      <c r="BM179" s="219" t="s">
        <v>256</v>
      </c>
    </row>
    <row r="180" spans="1:65" s="2" customFormat="1" ht="21.75" customHeight="1">
      <c r="A180" s="34"/>
      <c r="B180" s="35"/>
      <c r="C180" s="208" t="s">
        <v>257</v>
      </c>
      <c r="D180" s="208" t="s">
        <v>132</v>
      </c>
      <c r="E180" s="209" t="s">
        <v>258</v>
      </c>
      <c r="F180" s="210" t="s">
        <v>259</v>
      </c>
      <c r="G180" s="211" t="s">
        <v>192</v>
      </c>
      <c r="H180" s="212">
        <v>2519.58</v>
      </c>
      <c r="I180" s="213"/>
      <c r="J180" s="214">
        <f>ROUND(I180*H180,2)</f>
        <v>0</v>
      </c>
      <c r="K180" s="210" t="s">
        <v>136</v>
      </c>
      <c r="L180" s="39"/>
      <c r="M180" s="215" t="s">
        <v>1</v>
      </c>
      <c r="N180" s="216" t="s">
        <v>45</v>
      </c>
      <c r="O180" s="71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9" t="s">
        <v>137</v>
      </c>
      <c r="AT180" s="219" t="s">
        <v>132</v>
      </c>
      <c r="AU180" s="219" t="s">
        <v>88</v>
      </c>
      <c r="AY180" s="16" t="s">
        <v>130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6" t="s">
        <v>86</v>
      </c>
      <c r="BK180" s="220">
        <f>ROUND(I180*H180,2)</f>
        <v>0</v>
      </c>
      <c r="BL180" s="16" t="s">
        <v>137</v>
      </c>
      <c r="BM180" s="219" t="s">
        <v>260</v>
      </c>
    </row>
    <row r="181" spans="1:65" s="2" customFormat="1" ht="21.75" customHeight="1">
      <c r="A181" s="34"/>
      <c r="B181" s="35"/>
      <c r="C181" s="208" t="s">
        <v>261</v>
      </c>
      <c r="D181" s="208" t="s">
        <v>132</v>
      </c>
      <c r="E181" s="209" t="s">
        <v>262</v>
      </c>
      <c r="F181" s="210" t="s">
        <v>263</v>
      </c>
      <c r="G181" s="211" t="s">
        <v>192</v>
      </c>
      <c r="H181" s="212">
        <v>2519.58</v>
      </c>
      <c r="I181" s="213"/>
      <c r="J181" s="214">
        <f>ROUND(I181*H181,2)</f>
        <v>0</v>
      </c>
      <c r="K181" s="210" t="s">
        <v>136</v>
      </c>
      <c r="L181" s="39"/>
      <c r="M181" s="215" t="s">
        <v>1</v>
      </c>
      <c r="N181" s="216" t="s">
        <v>45</v>
      </c>
      <c r="O181" s="71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9" t="s">
        <v>137</v>
      </c>
      <c r="AT181" s="219" t="s">
        <v>132</v>
      </c>
      <c r="AU181" s="219" t="s">
        <v>88</v>
      </c>
      <c r="AY181" s="16" t="s">
        <v>130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6" t="s">
        <v>86</v>
      </c>
      <c r="BK181" s="220">
        <f>ROUND(I181*H181,2)</f>
        <v>0</v>
      </c>
      <c r="BL181" s="16" t="s">
        <v>137</v>
      </c>
      <c r="BM181" s="219" t="s">
        <v>264</v>
      </c>
    </row>
    <row r="182" spans="1:65" s="12" customFormat="1" ht="25.9" customHeight="1">
      <c r="B182" s="192"/>
      <c r="C182" s="193"/>
      <c r="D182" s="194" t="s">
        <v>79</v>
      </c>
      <c r="E182" s="195" t="s">
        <v>173</v>
      </c>
      <c r="F182" s="195" t="s">
        <v>265</v>
      </c>
      <c r="G182" s="193"/>
      <c r="H182" s="193"/>
      <c r="I182" s="196"/>
      <c r="J182" s="197">
        <f>BK182</f>
        <v>0</v>
      </c>
      <c r="K182" s="193"/>
      <c r="L182" s="198"/>
      <c r="M182" s="199"/>
      <c r="N182" s="200"/>
      <c r="O182" s="200"/>
      <c r="P182" s="201">
        <f>P183</f>
        <v>0</v>
      </c>
      <c r="Q182" s="200"/>
      <c r="R182" s="201">
        <f>R183</f>
        <v>0</v>
      </c>
      <c r="S182" s="200"/>
      <c r="T182" s="202">
        <f>T183</f>
        <v>0</v>
      </c>
      <c r="AR182" s="203" t="s">
        <v>142</v>
      </c>
      <c r="AT182" s="204" t="s">
        <v>79</v>
      </c>
      <c r="AU182" s="204" t="s">
        <v>80</v>
      </c>
      <c r="AY182" s="203" t="s">
        <v>130</v>
      </c>
      <c r="BK182" s="205">
        <f>BK183</f>
        <v>0</v>
      </c>
    </row>
    <row r="183" spans="1:65" s="12" customFormat="1" ht="22.9" customHeight="1">
      <c r="B183" s="192"/>
      <c r="C183" s="193"/>
      <c r="D183" s="194" t="s">
        <v>79</v>
      </c>
      <c r="E183" s="206" t="s">
        <v>266</v>
      </c>
      <c r="F183" s="206" t="s">
        <v>267</v>
      </c>
      <c r="G183" s="193"/>
      <c r="H183" s="193"/>
      <c r="I183" s="196"/>
      <c r="J183" s="207">
        <f>BK183</f>
        <v>0</v>
      </c>
      <c r="K183" s="193"/>
      <c r="L183" s="198"/>
      <c r="M183" s="199"/>
      <c r="N183" s="200"/>
      <c r="O183" s="200"/>
      <c r="P183" s="201">
        <f>SUM(P184:P186)</f>
        <v>0</v>
      </c>
      <c r="Q183" s="200"/>
      <c r="R183" s="201">
        <f>SUM(R184:R186)</f>
        <v>0</v>
      </c>
      <c r="S183" s="200"/>
      <c r="T183" s="202">
        <f>SUM(T184:T186)</f>
        <v>0</v>
      </c>
      <c r="AR183" s="203" t="s">
        <v>142</v>
      </c>
      <c r="AT183" s="204" t="s">
        <v>79</v>
      </c>
      <c r="AU183" s="204" t="s">
        <v>86</v>
      </c>
      <c r="AY183" s="203" t="s">
        <v>130</v>
      </c>
      <c r="BK183" s="205">
        <f>SUM(BK184:BK186)</f>
        <v>0</v>
      </c>
    </row>
    <row r="184" spans="1:65" s="2" customFormat="1" ht="16.5" customHeight="1">
      <c r="A184" s="34"/>
      <c r="B184" s="35"/>
      <c r="C184" s="208" t="s">
        <v>268</v>
      </c>
      <c r="D184" s="208" t="s">
        <v>132</v>
      </c>
      <c r="E184" s="209" t="s">
        <v>269</v>
      </c>
      <c r="F184" s="210" t="s">
        <v>270</v>
      </c>
      <c r="G184" s="211" t="s">
        <v>164</v>
      </c>
      <c r="H184" s="212">
        <v>2</v>
      </c>
      <c r="I184" s="213"/>
      <c r="J184" s="214">
        <f>ROUND(I184*H184,2)</f>
        <v>0</v>
      </c>
      <c r="K184" s="210" t="s">
        <v>136</v>
      </c>
      <c r="L184" s="39"/>
      <c r="M184" s="215" t="s">
        <v>1</v>
      </c>
      <c r="N184" s="216" t="s">
        <v>45</v>
      </c>
      <c r="O184" s="71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9" t="s">
        <v>271</v>
      </c>
      <c r="AT184" s="219" t="s">
        <v>132</v>
      </c>
      <c r="AU184" s="219" t="s">
        <v>88</v>
      </c>
      <c r="AY184" s="16" t="s">
        <v>130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6" t="s">
        <v>86</v>
      </c>
      <c r="BK184" s="220">
        <f>ROUND(I184*H184,2)</f>
        <v>0</v>
      </c>
      <c r="BL184" s="16" t="s">
        <v>271</v>
      </c>
      <c r="BM184" s="219" t="s">
        <v>272</v>
      </c>
    </row>
    <row r="185" spans="1:65" s="2" customFormat="1" ht="16.5" customHeight="1">
      <c r="A185" s="34"/>
      <c r="B185" s="35"/>
      <c r="C185" s="208" t="s">
        <v>273</v>
      </c>
      <c r="D185" s="208" t="s">
        <v>132</v>
      </c>
      <c r="E185" s="209" t="s">
        <v>274</v>
      </c>
      <c r="F185" s="210" t="s">
        <v>275</v>
      </c>
      <c r="G185" s="211" t="s">
        <v>276</v>
      </c>
      <c r="H185" s="212">
        <v>1</v>
      </c>
      <c r="I185" s="213"/>
      <c r="J185" s="214">
        <f>ROUND(I185*H185,2)</f>
        <v>0</v>
      </c>
      <c r="K185" s="210" t="s">
        <v>1</v>
      </c>
      <c r="L185" s="39"/>
      <c r="M185" s="215" t="s">
        <v>1</v>
      </c>
      <c r="N185" s="216" t="s">
        <v>45</v>
      </c>
      <c r="O185" s="71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9" t="s">
        <v>271</v>
      </c>
      <c r="AT185" s="219" t="s">
        <v>132</v>
      </c>
      <c r="AU185" s="219" t="s">
        <v>88</v>
      </c>
      <c r="AY185" s="16" t="s">
        <v>130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6" t="s">
        <v>86</v>
      </c>
      <c r="BK185" s="220">
        <f>ROUND(I185*H185,2)</f>
        <v>0</v>
      </c>
      <c r="BL185" s="16" t="s">
        <v>271</v>
      </c>
      <c r="BM185" s="219" t="s">
        <v>277</v>
      </c>
    </row>
    <row r="186" spans="1:65" s="2" customFormat="1" ht="16.5" customHeight="1">
      <c r="A186" s="34"/>
      <c r="B186" s="35"/>
      <c r="C186" s="208" t="s">
        <v>278</v>
      </c>
      <c r="D186" s="208" t="s">
        <v>132</v>
      </c>
      <c r="E186" s="209" t="s">
        <v>279</v>
      </c>
      <c r="F186" s="210" t="s">
        <v>280</v>
      </c>
      <c r="G186" s="211" t="s">
        <v>164</v>
      </c>
      <c r="H186" s="212">
        <v>2</v>
      </c>
      <c r="I186" s="213"/>
      <c r="J186" s="214">
        <f>ROUND(I186*H186,2)</f>
        <v>0</v>
      </c>
      <c r="K186" s="210" t="s">
        <v>136</v>
      </c>
      <c r="L186" s="39"/>
      <c r="M186" s="257" t="s">
        <v>1</v>
      </c>
      <c r="N186" s="258" t="s">
        <v>45</v>
      </c>
      <c r="O186" s="259"/>
      <c r="P186" s="260">
        <f>O186*H186</f>
        <v>0</v>
      </c>
      <c r="Q186" s="260">
        <v>0</v>
      </c>
      <c r="R186" s="260">
        <f>Q186*H186</f>
        <v>0</v>
      </c>
      <c r="S186" s="260">
        <v>0</v>
      </c>
      <c r="T186" s="261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9" t="s">
        <v>271</v>
      </c>
      <c r="AT186" s="219" t="s">
        <v>132</v>
      </c>
      <c r="AU186" s="219" t="s">
        <v>88</v>
      </c>
      <c r="AY186" s="16" t="s">
        <v>130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6" t="s">
        <v>86</v>
      </c>
      <c r="BK186" s="220">
        <f>ROUND(I186*H186,2)</f>
        <v>0</v>
      </c>
      <c r="BL186" s="16" t="s">
        <v>271</v>
      </c>
      <c r="BM186" s="219" t="s">
        <v>281</v>
      </c>
    </row>
    <row r="187" spans="1:65" s="2" customFormat="1" ht="6.95" customHeight="1">
      <c r="A187" s="34"/>
      <c r="B187" s="54"/>
      <c r="C187" s="55"/>
      <c r="D187" s="55"/>
      <c r="E187" s="55"/>
      <c r="F187" s="55"/>
      <c r="G187" s="55"/>
      <c r="H187" s="55"/>
      <c r="I187" s="158"/>
      <c r="J187" s="55"/>
      <c r="K187" s="55"/>
      <c r="L187" s="39"/>
      <c r="M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</row>
  </sheetData>
  <sheetProtection algorithmName="SHA-512" hashValue="71gpOrPjAl93qQZJ4P/nM9uICm17ns+pwMUPEoXoogdUXtoHt31S38im2BRERqh94sFFY1tWqFj1cbVzXSm16w==" saltValue="C+kDt6dOdJAE2Ldcp0m+ZamQLv1vMuafve0WbtDaO44UI3rVQHL84sCrBTrxV06XgdIcC/9vm47Q0Whsq29rvQ==" spinCount="100000" sheet="1" objects="1" scenarios="1" formatColumns="0" formatRows="0" autoFilter="0"/>
  <autoFilter ref="C128:K186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6" t="s">
        <v>95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9"/>
      <c r="AT3" s="16" t="s">
        <v>88</v>
      </c>
    </row>
    <row r="4" spans="1:46" s="1" customFormat="1" ht="24.95" customHeight="1">
      <c r="B4" s="19"/>
      <c r="D4" s="119" t="s">
        <v>96</v>
      </c>
      <c r="I4" s="115"/>
      <c r="L4" s="19"/>
      <c r="M4" s="120" t="s">
        <v>10</v>
      </c>
      <c r="AT4" s="16" t="s">
        <v>4</v>
      </c>
    </row>
    <row r="5" spans="1:46" s="1" customFormat="1" ht="6.95" customHeight="1">
      <c r="B5" s="19"/>
      <c r="I5" s="115"/>
      <c r="L5" s="19"/>
    </row>
    <row r="6" spans="1:46" s="1" customFormat="1" ht="12" customHeight="1">
      <c r="B6" s="19"/>
      <c r="D6" s="121" t="s">
        <v>16</v>
      </c>
      <c r="I6" s="115"/>
      <c r="L6" s="19"/>
    </row>
    <row r="7" spans="1:46" s="1" customFormat="1" ht="16.5" customHeight="1">
      <c r="B7" s="19"/>
      <c r="E7" s="310" t="str">
        <f>'Rekapitulace zakázky'!K6</f>
        <v>Demolice mostu v km 16,150 na trati Liberec - Hrádek nad Nisou</v>
      </c>
      <c r="F7" s="311"/>
      <c r="G7" s="311"/>
      <c r="H7" s="311"/>
      <c r="I7" s="115"/>
      <c r="L7" s="19"/>
    </row>
    <row r="8" spans="1:46" s="1" customFormat="1" ht="12" customHeight="1">
      <c r="B8" s="19"/>
      <c r="D8" s="121" t="s">
        <v>97</v>
      </c>
      <c r="I8" s="115"/>
      <c r="L8" s="19"/>
    </row>
    <row r="9" spans="1:46" s="2" customFormat="1" ht="16.5" customHeight="1">
      <c r="A9" s="34"/>
      <c r="B9" s="39"/>
      <c r="C9" s="34"/>
      <c r="D9" s="34"/>
      <c r="E9" s="310" t="s">
        <v>98</v>
      </c>
      <c r="F9" s="312"/>
      <c r="G9" s="312"/>
      <c r="H9" s="312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99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3" t="s">
        <v>282</v>
      </c>
      <c r="F11" s="312"/>
      <c r="G11" s="312"/>
      <c r="H11" s="312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19</v>
      </c>
      <c r="G13" s="34"/>
      <c r="H13" s="34"/>
      <c r="I13" s="123" t="s">
        <v>20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22</v>
      </c>
      <c r="E14" s="34"/>
      <c r="F14" s="110" t="s">
        <v>23</v>
      </c>
      <c r="G14" s="34"/>
      <c r="H14" s="34"/>
      <c r="I14" s="123" t="s">
        <v>24</v>
      </c>
      <c r="J14" s="124" t="str">
        <f>'Rekapitulace zakázky'!AN8</f>
        <v>26. 5. 2020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28</v>
      </c>
      <c r="E16" s="34"/>
      <c r="F16" s="34"/>
      <c r="G16" s="34"/>
      <c r="H16" s="34"/>
      <c r="I16" s="123" t="s">
        <v>29</v>
      </c>
      <c r="J16" s="110" t="str">
        <f>IF('Rekapitulace zakázky'!AN10="","",'Rekapitulace zakázky'!AN10)</f>
        <v>70994234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zakázky'!E11="","",'Rekapitulace zakázky'!E11)</f>
        <v>Správa železnic s.o.</v>
      </c>
      <c r="F17" s="34"/>
      <c r="G17" s="34"/>
      <c r="H17" s="34"/>
      <c r="I17" s="123" t="s">
        <v>32</v>
      </c>
      <c r="J17" s="110" t="str">
        <f>IF('Rekapitulace zakázky'!AN11="","",'Rekapitulace zakázky'!AN11)</f>
        <v>CZ70994234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34</v>
      </c>
      <c r="E19" s="34"/>
      <c r="F19" s="34"/>
      <c r="G19" s="34"/>
      <c r="H19" s="34"/>
      <c r="I19" s="123" t="s">
        <v>29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4" t="str">
        <f>'Rekapitulace zakázky'!E14</f>
        <v>Vyplň údaj</v>
      </c>
      <c r="F20" s="315"/>
      <c r="G20" s="315"/>
      <c r="H20" s="315"/>
      <c r="I20" s="123" t="s">
        <v>32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36</v>
      </c>
      <c r="E22" s="34"/>
      <c r="F22" s="34"/>
      <c r="G22" s="34"/>
      <c r="H22" s="34"/>
      <c r="I22" s="123" t="s">
        <v>29</v>
      </c>
      <c r="J22" s="110" t="str">
        <f>IF('Rekapitulace zakázky'!AN16="","",'Rekapitulace zakázky'!AN16)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zakázky'!E17="","",'Rekapitulace zakázky'!E17)</f>
        <v xml:space="preserve"> </v>
      </c>
      <c r="F23" s="34"/>
      <c r="G23" s="34"/>
      <c r="H23" s="34"/>
      <c r="I23" s="123" t="s">
        <v>32</v>
      </c>
      <c r="J23" s="110" t="str">
        <f>IF('Rekapitulace zakázky'!AN17="","",'Rekapitulace zakázky'!AN17)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38</v>
      </c>
      <c r="E25" s="34"/>
      <c r="F25" s="34"/>
      <c r="G25" s="34"/>
      <c r="H25" s="34"/>
      <c r="I25" s="123" t="s">
        <v>29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23" t="s">
        <v>32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39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16" t="s">
        <v>1</v>
      </c>
      <c r="F29" s="316"/>
      <c r="G29" s="316"/>
      <c r="H29" s="316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40</v>
      </c>
      <c r="E32" s="34"/>
      <c r="F32" s="34"/>
      <c r="G32" s="34"/>
      <c r="H32" s="34"/>
      <c r="I32" s="122"/>
      <c r="J32" s="132">
        <f>ROUND(J124,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42</v>
      </c>
      <c r="G34" s="34"/>
      <c r="H34" s="34"/>
      <c r="I34" s="134" t="s">
        <v>41</v>
      </c>
      <c r="J34" s="133" t="s">
        <v>43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44</v>
      </c>
      <c r="E35" s="121" t="s">
        <v>45</v>
      </c>
      <c r="F35" s="136">
        <f>ROUND((SUM(BE124:BE139)),  2)</f>
        <v>0</v>
      </c>
      <c r="G35" s="34"/>
      <c r="H35" s="34"/>
      <c r="I35" s="137">
        <v>0.21</v>
      </c>
      <c r="J35" s="136">
        <f>ROUND(((SUM(BE124:BE139))*I35),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46</v>
      </c>
      <c r="F36" s="136">
        <f>ROUND((SUM(BF124:BF139)),  2)</f>
        <v>0</v>
      </c>
      <c r="G36" s="34"/>
      <c r="H36" s="34"/>
      <c r="I36" s="137">
        <v>0.15</v>
      </c>
      <c r="J36" s="136">
        <f>ROUND(((SUM(BF124:BF139))*I36),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47</v>
      </c>
      <c r="F37" s="136">
        <f>ROUND((SUM(BG124:BG139)),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48</v>
      </c>
      <c r="F38" s="136">
        <f>ROUND((SUM(BH124:BH139)),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49</v>
      </c>
      <c r="F39" s="136">
        <f>ROUND((SUM(BI124:BI139)),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50</v>
      </c>
      <c r="E41" s="140"/>
      <c r="F41" s="140"/>
      <c r="G41" s="141" t="s">
        <v>51</v>
      </c>
      <c r="H41" s="142" t="s">
        <v>52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I43" s="115"/>
      <c r="L43" s="19"/>
    </row>
    <row r="44" spans="1:31" s="1" customFormat="1" ht="14.45" customHeight="1">
      <c r="B44" s="19"/>
      <c r="I44" s="115"/>
      <c r="L44" s="19"/>
    </row>
    <row r="45" spans="1:31" s="1" customFormat="1" ht="14.45" customHeight="1">
      <c r="B45" s="19"/>
      <c r="I45" s="115"/>
      <c r="L45" s="19"/>
    </row>
    <row r="46" spans="1:31" s="1" customFormat="1" ht="14.45" customHeight="1">
      <c r="B46" s="19"/>
      <c r="I46" s="115"/>
      <c r="L46" s="19"/>
    </row>
    <row r="47" spans="1:31" s="1" customFormat="1" ht="14.45" customHeight="1">
      <c r="B47" s="19"/>
      <c r="I47" s="115"/>
      <c r="L47" s="19"/>
    </row>
    <row r="48" spans="1:31" s="1" customFormat="1" ht="14.45" customHeight="1">
      <c r="B48" s="19"/>
      <c r="I48" s="115"/>
      <c r="L48" s="19"/>
    </row>
    <row r="49" spans="1:31" s="1" customFormat="1" ht="14.45" customHeight="1">
      <c r="B49" s="19"/>
      <c r="I49" s="115"/>
      <c r="L49" s="19"/>
    </row>
    <row r="50" spans="1:31" s="2" customFormat="1" ht="14.45" customHeight="1">
      <c r="B50" s="51"/>
      <c r="D50" s="146" t="s">
        <v>53</v>
      </c>
      <c r="E50" s="147"/>
      <c r="F50" s="147"/>
      <c r="G50" s="146" t="s">
        <v>54</v>
      </c>
      <c r="H50" s="147"/>
      <c r="I50" s="148"/>
      <c r="J50" s="147"/>
      <c r="K50" s="147"/>
      <c r="L50" s="5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4"/>
      <c r="B61" s="39"/>
      <c r="C61" s="34"/>
      <c r="D61" s="149" t="s">
        <v>55</v>
      </c>
      <c r="E61" s="150"/>
      <c r="F61" s="151" t="s">
        <v>56</v>
      </c>
      <c r="G61" s="149" t="s">
        <v>55</v>
      </c>
      <c r="H61" s="150"/>
      <c r="I61" s="152"/>
      <c r="J61" s="153" t="s">
        <v>56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4"/>
      <c r="B65" s="39"/>
      <c r="C65" s="34"/>
      <c r="D65" s="146" t="s">
        <v>57</v>
      </c>
      <c r="E65" s="154"/>
      <c r="F65" s="154"/>
      <c r="G65" s="146" t="s">
        <v>58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4"/>
      <c r="B76" s="39"/>
      <c r="C76" s="34"/>
      <c r="D76" s="149" t="s">
        <v>55</v>
      </c>
      <c r="E76" s="150"/>
      <c r="F76" s="151" t="s">
        <v>56</v>
      </c>
      <c r="G76" s="149" t="s">
        <v>55</v>
      </c>
      <c r="H76" s="150"/>
      <c r="I76" s="152"/>
      <c r="J76" s="153" t="s">
        <v>56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2" t="s">
        <v>101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7" t="str">
        <f>E7</f>
        <v>Demolice mostu v km 16,150 na trati Liberec - Hrádek nad Nisou</v>
      </c>
      <c r="F85" s="318"/>
      <c r="G85" s="318"/>
      <c r="H85" s="318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0"/>
      <c r="C86" s="28" t="s">
        <v>97</v>
      </c>
      <c r="D86" s="21"/>
      <c r="E86" s="21"/>
      <c r="F86" s="21"/>
      <c r="G86" s="21"/>
      <c r="H86" s="21"/>
      <c r="I86" s="115"/>
      <c r="J86" s="21"/>
      <c r="K86" s="21"/>
      <c r="L86" s="19"/>
    </row>
    <row r="87" spans="1:31" s="2" customFormat="1" ht="16.5" customHeight="1">
      <c r="A87" s="34"/>
      <c r="B87" s="35"/>
      <c r="C87" s="36"/>
      <c r="D87" s="36"/>
      <c r="E87" s="317" t="s">
        <v>98</v>
      </c>
      <c r="F87" s="319"/>
      <c r="G87" s="319"/>
      <c r="H87" s="319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8" t="s">
        <v>99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84" t="str">
        <f>E11</f>
        <v>2020/08.VRN - Demolice mostu - Vedlejší rozpočtové náklady</v>
      </c>
      <c r="F89" s="319"/>
      <c r="G89" s="319"/>
      <c r="H89" s="319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8" t="s">
        <v>22</v>
      </c>
      <c r="D91" s="36"/>
      <c r="E91" s="36"/>
      <c r="F91" s="26" t="str">
        <f>F14</f>
        <v xml:space="preserve"> </v>
      </c>
      <c r="G91" s="36"/>
      <c r="H91" s="36"/>
      <c r="I91" s="123" t="s">
        <v>24</v>
      </c>
      <c r="J91" s="66" t="str">
        <f>IF(J14="","",J14)</f>
        <v>26. 5. 2020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28</v>
      </c>
      <c r="D93" s="36"/>
      <c r="E93" s="36"/>
      <c r="F93" s="26" t="str">
        <f>E17</f>
        <v>Správa železnic s.o.</v>
      </c>
      <c r="G93" s="36"/>
      <c r="H93" s="36"/>
      <c r="I93" s="123" t="s">
        <v>36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8" t="s">
        <v>34</v>
      </c>
      <c r="D94" s="36"/>
      <c r="E94" s="36"/>
      <c r="F94" s="26" t="str">
        <f>IF(E20="","",E20)</f>
        <v>Vyplň údaj</v>
      </c>
      <c r="G94" s="36"/>
      <c r="H94" s="36"/>
      <c r="I94" s="123" t="s">
        <v>38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102</v>
      </c>
      <c r="D96" s="163"/>
      <c r="E96" s="163"/>
      <c r="F96" s="163"/>
      <c r="G96" s="163"/>
      <c r="H96" s="163"/>
      <c r="I96" s="164"/>
      <c r="J96" s="165" t="s">
        <v>103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104</v>
      </c>
      <c r="D98" s="36"/>
      <c r="E98" s="36"/>
      <c r="F98" s="36"/>
      <c r="G98" s="36"/>
      <c r="H98" s="36"/>
      <c r="I98" s="122"/>
      <c r="J98" s="84">
        <f>J124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6" t="s">
        <v>105</v>
      </c>
    </row>
    <row r="99" spans="1:47" s="9" customFormat="1" ht="24.95" customHeight="1">
      <c r="B99" s="167"/>
      <c r="C99" s="168"/>
      <c r="D99" s="169" t="s">
        <v>283</v>
      </c>
      <c r="E99" s="170"/>
      <c r="F99" s="170"/>
      <c r="G99" s="170"/>
      <c r="H99" s="170"/>
      <c r="I99" s="171"/>
      <c r="J99" s="172">
        <f>J125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284</v>
      </c>
      <c r="E100" s="176"/>
      <c r="F100" s="176"/>
      <c r="G100" s="176"/>
      <c r="H100" s="176"/>
      <c r="I100" s="177"/>
      <c r="J100" s="178">
        <f>J126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285</v>
      </c>
      <c r="E101" s="176"/>
      <c r="F101" s="176"/>
      <c r="G101" s="176"/>
      <c r="H101" s="176"/>
      <c r="I101" s="177"/>
      <c r="J101" s="178">
        <f>J129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286</v>
      </c>
      <c r="E102" s="176"/>
      <c r="F102" s="176"/>
      <c r="G102" s="176"/>
      <c r="H102" s="176"/>
      <c r="I102" s="177"/>
      <c r="J102" s="178">
        <f>J136</f>
        <v>0</v>
      </c>
      <c r="K102" s="104"/>
      <c r="L102" s="179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122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158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161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2" t="s">
        <v>115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8" t="s">
        <v>16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17" t="str">
        <f>E7</f>
        <v>Demolice mostu v km 16,150 na trati Liberec - Hrádek nad Nisou</v>
      </c>
      <c r="F112" s="318"/>
      <c r="G112" s="318"/>
      <c r="H112" s="318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>
      <c r="B113" s="20"/>
      <c r="C113" s="28" t="s">
        <v>97</v>
      </c>
      <c r="D113" s="21"/>
      <c r="E113" s="21"/>
      <c r="F113" s="21"/>
      <c r="G113" s="21"/>
      <c r="H113" s="21"/>
      <c r="I113" s="115"/>
      <c r="J113" s="21"/>
      <c r="K113" s="21"/>
      <c r="L113" s="19"/>
    </row>
    <row r="114" spans="1:65" s="2" customFormat="1" ht="16.5" customHeight="1">
      <c r="A114" s="34"/>
      <c r="B114" s="35"/>
      <c r="C114" s="36"/>
      <c r="D114" s="36"/>
      <c r="E114" s="317" t="s">
        <v>98</v>
      </c>
      <c r="F114" s="319"/>
      <c r="G114" s="319"/>
      <c r="H114" s="319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8" t="s">
        <v>99</v>
      </c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84" t="str">
        <f>E11</f>
        <v>2020/08.VRN - Demolice mostu - Vedlejší rozpočtové náklady</v>
      </c>
      <c r="F116" s="319"/>
      <c r="G116" s="319"/>
      <c r="H116" s="319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8" t="s">
        <v>22</v>
      </c>
      <c r="D118" s="36"/>
      <c r="E118" s="36"/>
      <c r="F118" s="26" t="str">
        <f>F14</f>
        <v xml:space="preserve"> </v>
      </c>
      <c r="G118" s="36"/>
      <c r="H118" s="36"/>
      <c r="I118" s="123" t="s">
        <v>24</v>
      </c>
      <c r="J118" s="66" t="str">
        <f>IF(J14="","",J14)</f>
        <v>26. 5. 2020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8" t="s">
        <v>28</v>
      </c>
      <c r="D120" s="36"/>
      <c r="E120" s="36"/>
      <c r="F120" s="26" t="str">
        <f>E17</f>
        <v>Správa železnic s.o.</v>
      </c>
      <c r="G120" s="36"/>
      <c r="H120" s="36"/>
      <c r="I120" s="123" t="s">
        <v>36</v>
      </c>
      <c r="J120" s="32" t="str">
        <f>E23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8" t="s">
        <v>34</v>
      </c>
      <c r="D121" s="36"/>
      <c r="E121" s="36"/>
      <c r="F121" s="26" t="str">
        <f>IF(E20="","",E20)</f>
        <v>Vyplň údaj</v>
      </c>
      <c r="G121" s="36"/>
      <c r="H121" s="36"/>
      <c r="I121" s="123" t="s">
        <v>38</v>
      </c>
      <c r="J121" s="32" t="str">
        <f>E26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80"/>
      <c r="B123" s="181"/>
      <c r="C123" s="182" t="s">
        <v>116</v>
      </c>
      <c r="D123" s="183" t="s">
        <v>65</v>
      </c>
      <c r="E123" s="183" t="s">
        <v>61</v>
      </c>
      <c r="F123" s="183" t="s">
        <v>62</v>
      </c>
      <c r="G123" s="183" t="s">
        <v>117</v>
      </c>
      <c r="H123" s="183" t="s">
        <v>118</v>
      </c>
      <c r="I123" s="184" t="s">
        <v>119</v>
      </c>
      <c r="J123" s="183" t="s">
        <v>103</v>
      </c>
      <c r="K123" s="185" t="s">
        <v>120</v>
      </c>
      <c r="L123" s="186"/>
      <c r="M123" s="75" t="s">
        <v>1</v>
      </c>
      <c r="N123" s="76" t="s">
        <v>44</v>
      </c>
      <c r="O123" s="76" t="s">
        <v>121</v>
      </c>
      <c r="P123" s="76" t="s">
        <v>122</v>
      </c>
      <c r="Q123" s="76" t="s">
        <v>123</v>
      </c>
      <c r="R123" s="76" t="s">
        <v>124</v>
      </c>
      <c r="S123" s="76" t="s">
        <v>125</v>
      </c>
      <c r="T123" s="77" t="s">
        <v>126</v>
      </c>
      <c r="U123" s="180"/>
      <c r="V123" s="180"/>
      <c r="W123" s="180"/>
      <c r="X123" s="180"/>
      <c r="Y123" s="180"/>
      <c r="Z123" s="180"/>
      <c r="AA123" s="180"/>
      <c r="AB123" s="180"/>
      <c r="AC123" s="180"/>
      <c r="AD123" s="180"/>
      <c r="AE123" s="180"/>
    </row>
    <row r="124" spans="1:65" s="2" customFormat="1" ht="22.9" customHeight="1">
      <c r="A124" s="34"/>
      <c r="B124" s="35"/>
      <c r="C124" s="82" t="s">
        <v>127</v>
      </c>
      <c r="D124" s="36"/>
      <c r="E124" s="36"/>
      <c r="F124" s="36"/>
      <c r="G124" s="36"/>
      <c r="H124" s="36"/>
      <c r="I124" s="122"/>
      <c r="J124" s="187">
        <f>BK124</f>
        <v>0</v>
      </c>
      <c r="K124" s="36"/>
      <c r="L124" s="39"/>
      <c r="M124" s="78"/>
      <c r="N124" s="188"/>
      <c r="O124" s="79"/>
      <c r="P124" s="189">
        <f>P125</f>
        <v>0</v>
      </c>
      <c r="Q124" s="79"/>
      <c r="R124" s="189">
        <f>R125</f>
        <v>0</v>
      </c>
      <c r="S124" s="79"/>
      <c r="T124" s="190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79</v>
      </c>
      <c r="AU124" s="16" t="s">
        <v>105</v>
      </c>
      <c r="BK124" s="191">
        <f>BK125</f>
        <v>0</v>
      </c>
    </row>
    <row r="125" spans="1:65" s="12" customFormat="1" ht="25.9" customHeight="1">
      <c r="B125" s="192"/>
      <c r="C125" s="193"/>
      <c r="D125" s="194" t="s">
        <v>79</v>
      </c>
      <c r="E125" s="195" t="s">
        <v>287</v>
      </c>
      <c r="F125" s="195" t="s">
        <v>288</v>
      </c>
      <c r="G125" s="193"/>
      <c r="H125" s="193"/>
      <c r="I125" s="196"/>
      <c r="J125" s="197">
        <f>BK125</f>
        <v>0</v>
      </c>
      <c r="K125" s="193"/>
      <c r="L125" s="198"/>
      <c r="M125" s="199"/>
      <c r="N125" s="200"/>
      <c r="O125" s="200"/>
      <c r="P125" s="201">
        <f>P126+P129+P136</f>
        <v>0</v>
      </c>
      <c r="Q125" s="200"/>
      <c r="R125" s="201">
        <f>R126+R129+R136</f>
        <v>0</v>
      </c>
      <c r="S125" s="200"/>
      <c r="T125" s="202">
        <f>T126+T129+T136</f>
        <v>0</v>
      </c>
      <c r="AR125" s="203" t="s">
        <v>154</v>
      </c>
      <c r="AT125" s="204" t="s">
        <v>79</v>
      </c>
      <c r="AU125" s="204" t="s">
        <v>80</v>
      </c>
      <c r="AY125" s="203" t="s">
        <v>130</v>
      </c>
      <c r="BK125" s="205">
        <f>BK126+BK129+BK136</f>
        <v>0</v>
      </c>
    </row>
    <row r="126" spans="1:65" s="12" customFormat="1" ht="22.9" customHeight="1">
      <c r="B126" s="192"/>
      <c r="C126" s="193"/>
      <c r="D126" s="194" t="s">
        <v>79</v>
      </c>
      <c r="E126" s="206" t="s">
        <v>289</v>
      </c>
      <c r="F126" s="206" t="s">
        <v>290</v>
      </c>
      <c r="G126" s="193"/>
      <c r="H126" s="193"/>
      <c r="I126" s="196"/>
      <c r="J126" s="207">
        <f>BK126</f>
        <v>0</v>
      </c>
      <c r="K126" s="193"/>
      <c r="L126" s="198"/>
      <c r="M126" s="199"/>
      <c r="N126" s="200"/>
      <c r="O126" s="200"/>
      <c r="P126" s="201">
        <f>SUM(P127:P128)</f>
        <v>0</v>
      </c>
      <c r="Q126" s="200"/>
      <c r="R126" s="201">
        <f>SUM(R127:R128)</f>
        <v>0</v>
      </c>
      <c r="S126" s="200"/>
      <c r="T126" s="202">
        <f>SUM(T127:T128)</f>
        <v>0</v>
      </c>
      <c r="AR126" s="203" t="s">
        <v>154</v>
      </c>
      <c r="AT126" s="204" t="s">
        <v>79</v>
      </c>
      <c r="AU126" s="204" t="s">
        <v>86</v>
      </c>
      <c r="AY126" s="203" t="s">
        <v>130</v>
      </c>
      <c r="BK126" s="205">
        <f>SUM(BK127:BK128)</f>
        <v>0</v>
      </c>
    </row>
    <row r="127" spans="1:65" s="2" customFormat="1" ht="16.5" customHeight="1">
      <c r="A127" s="34"/>
      <c r="B127" s="35"/>
      <c r="C127" s="208" t="s">
        <v>86</v>
      </c>
      <c r="D127" s="208" t="s">
        <v>132</v>
      </c>
      <c r="E127" s="209" t="s">
        <v>291</v>
      </c>
      <c r="F127" s="210" t="s">
        <v>292</v>
      </c>
      <c r="G127" s="211" t="s">
        <v>276</v>
      </c>
      <c r="H127" s="212">
        <v>1</v>
      </c>
      <c r="I127" s="213"/>
      <c r="J127" s="214">
        <f>ROUND(I127*H127,2)</f>
        <v>0</v>
      </c>
      <c r="K127" s="210" t="s">
        <v>136</v>
      </c>
      <c r="L127" s="39"/>
      <c r="M127" s="215" t="s">
        <v>1</v>
      </c>
      <c r="N127" s="216" t="s">
        <v>45</v>
      </c>
      <c r="O127" s="71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293</v>
      </c>
      <c r="AT127" s="219" t="s">
        <v>132</v>
      </c>
      <c r="AU127" s="219" t="s">
        <v>88</v>
      </c>
      <c r="AY127" s="16" t="s">
        <v>130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6" t="s">
        <v>86</v>
      </c>
      <c r="BK127" s="220">
        <f>ROUND(I127*H127,2)</f>
        <v>0</v>
      </c>
      <c r="BL127" s="16" t="s">
        <v>293</v>
      </c>
      <c r="BM127" s="219" t="s">
        <v>294</v>
      </c>
    </row>
    <row r="128" spans="1:65" s="2" customFormat="1" ht="29.25">
      <c r="A128" s="34"/>
      <c r="B128" s="35"/>
      <c r="C128" s="36"/>
      <c r="D128" s="221" t="s">
        <v>146</v>
      </c>
      <c r="E128" s="36"/>
      <c r="F128" s="222" t="s">
        <v>295</v>
      </c>
      <c r="G128" s="36"/>
      <c r="H128" s="36"/>
      <c r="I128" s="122"/>
      <c r="J128" s="36"/>
      <c r="K128" s="36"/>
      <c r="L128" s="39"/>
      <c r="M128" s="223"/>
      <c r="N128" s="224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6" t="s">
        <v>146</v>
      </c>
      <c r="AU128" s="16" t="s">
        <v>88</v>
      </c>
    </row>
    <row r="129" spans="1:65" s="12" customFormat="1" ht="22.9" customHeight="1">
      <c r="B129" s="192"/>
      <c r="C129" s="193"/>
      <c r="D129" s="194" t="s">
        <v>79</v>
      </c>
      <c r="E129" s="206" t="s">
        <v>296</v>
      </c>
      <c r="F129" s="206" t="s">
        <v>297</v>
      </c>
      <c r="G129" s="193"/>
      <c r="H129" s="193"/>
      <c r="I129" s="196"/>
      <c r="J129" s="207">
        <f>BK129</f>
        <v>0</v>
      </c>
      <c r="K129" s="193"/>
      <c r="L129" s="198"/>
      <c r="M129" s="199"/>
      <c r="N129" s="200"/>
      <c r="O129" s="200"/>
      <c r="P129" s="201">
        <f>SUM(P130:P135)</f>
        <v>0</v>
      </c>
      <c r="Q129" s="200"/>
      <c r="R129" s="201">
        <f>SUM(R130:R135)</f>
        <v>0</v>
      </c>
      <c r="S129" s="200"/>
      <c r="T129" s="202">
        <f>SUM(T130:T135)</f>
        <v>0</v>
      </c>
      <c r="AR129" s="203" t="s">
        <v>154</v>
      </c>
      <c r="AT129" s="204" t="s">
        <v>79</v>
      </c>
      <c r="AU129" s="204" t="s">
        <v>86</v>
      </c>
      <c r="AY129" s="203" t="s">
        <v>130</v>
      </c>
      <c r="BK129" s="205">
        <f>SUM(BK130:BK135)</f>
        <v>0</v>
      </c>
    </row>
    <row r="130" spans="1:65" s="2" customFormat="1" ht="16.5" customHeight="1">
      <c r="A130" s="34"/>
      <c r="B130" s="35"/>
      <c r="C130" s="208" t="s">
        <v>88</v>
      </c>
      <c r="D130" s="208" t="s">
        <v>132</v>
      </c>
      <c r="E130" s="209" t="s">
        <v>298</v>
      </c>
      <c r="F130" s="210" t="s">
        <v>297</v>
      </c>
      <c r="G130" s="211" t="s">
        <v>276</v>
      </c>
      <c r="H130" s="212">
        <v>1</v>
      </c>
      <c r="I130" s="213"/>
      <c r="J130" s="214">
        <f t="shared" ref="J130:J135" si="0">ROUND(I130*H130,2)</f>
        <v>0</v>
      </c>
      <c r="K130" s="210" t="s">
        <v>136</v>
      </c>
      <c r="L130" s="39"/>
      <c r="M130" s="215" t="s">
        <v>1</v>
      </c>
      <c r="N130" s="216" t="s">
        <v>45</v>
      </c>
      <c r="O130" s="71"/>
      <c r="P130" s="217">
        <f t="shared" ref="P130:P135" si="1">O130*H130</f>
        <v>0</v>
      </c>
      <c r="Q130" s="217">
        <v>0</v>
      </c>
      <c r="R130" s="217">
        <f t="shared" ref="R130:R135" si="2">Q130*H130</f>
        <v>0</v>
      </c>
      <c r="S130" s="217">
        <v>0</v>
      </c>
      <c r="T130" s="218">
        <f t="shared" ref="T130:T135" si="3"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293</v>
      </c>
      <c r="AT130" s="219" t="s">
        <v>132</v>
      </c>
      <c r="AU130" s="219" t="s">
        <v>88</v>
      </c>
      <c r="AY130" s="16" t="s">
        <v>130</v>
      </c>
      <c r="BE130" s="220">
        <f t="shared" ref="BE130:BE135" si="4">IF(N130="základní",J130,0)</f>
        <v>0</v>
      </c>
      <c r="BF130" s="220">
        <f t="shared" ref="BF130:BF135" si="5">IF(N130="snížená",J130,0)</f>
        <v>0</v>
      </c>
      <c r="BG130" s="220">
        <f t="shared" ref="BG130:BG135" si="6">IF(N130="zákl. přenesená",J130,0)</f>
        <v>0</v>
      </c>
      <c r="BH130" s="220">
        <f t="shared" ref="BH130:BH135" si="7">IF(N130="sníž. přenesená",J130,0)</f>
        <v>0</v>
      </c>
      <c r="BI130" s="220">
        <f t="shared" ref="BI130:BI135" si="8">IF(N130="nulová",J130,0)</f>
        <v>0</v>
      </c>
      <c r="BJ130" s="16" t="s">
        <v>86</v>
      </c>
      <c r="BK130" s="220">
        <f t="shared" ref="BK130:BK135" si="9">ROUND(I130*H130,2)</f>
        <v>0</v>
      </c>
      <c r="BL130" s="16" t="s">
        <v>293</v>
      </c>
      <c r="BM130" s="219" t="s">
        <v>299</v>
      </c>
    </row>
    <row r="131" spans="1:65" s="2" customFormat="1" ht="16.5" customHeight="1">
      <c r="A131" s="34"/>
      <c r="B131" s="35"/>
      <c r="C131" s="208" t="s">
        <v>142</v>
      </c>
      <c r="D131" s="208" t="s">
        <v>132</v>
      </c>
      <c r="E131" s="209" t="s">
        <v>300</v>
      </c>
      <c r="F131" s="210" t="s">
        <v>301</v>
      </c>
      <c r="G131" s="211" t="s">
        <v>276</v>
      </c>
      <c r="H131" s="212">
        <v>1</v>
      </c>
      <c r="I131" s="213"/>
      <c r="J131" s="214">
        <f t="shared" si="0"/>
        <v>0</v>
      </c>
      <c r="K131" s="210" t="s">
        <v>136</v>
      </c>
      <c r="L131" s="39"/>
      <c r="M131" s="215" t="s">
        <v>1</v>
      </c>
      <c r="N131" s="216" t="s">
        <v>45</v>
      </c>
      <c r="O131" s="71"/>
      <c r="P131" s="217">
        <f t="shared" si="1"/>
        <v>0</v>
      </c>
      <c r="Q131" s="217">
        <v>0</v>
      </c>
      <c r="R131" s="217">
        <f t="shared" si="2"/>
        <v>0</v>
      </c>
      <c r="S131" s="217">
        <v>0</v>
      </c>
      <c r="T131" s="218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293</v>
      </c>
      <c r="AT131" s="219" t="s">
        <v>132</v>
      </c>
      <c r="AU131" s="219" t="s">
        <v>88</v>
      </c>
      <c r="AY131" s="16" t="s">
        <v>130</v>
      </c>
      <c r="BE131" s="220">
        <f t="shared" si="4"/>
        <v>0</v>
      </c>
      <c r="BF131" s="220">
        <f t="shared" si="5"/>
        <v>0</v>
      </c>
      <c r="BG131" s="220">
        <f t="shared" si="6"/>
        <v>0</v>
      </c>
      <c r="BH131" s="220">
        <f t="shared" si="7"/>
        <v>0</v>
      </c>
      <c r="BI131" s="220">
        <f t="shared" si="8"/>
        <v>0</v>
      </c>
      <c r="BJ131" s="16" t="s">
        <v>86</v>
      </c>
      <c r="BK131" s="220">
        <f t="shared" si="9"/>
        <v>0</v>
      </c>
      <c r="BL131" s="16" t="s">
        <v>293</v>
      </c>
      <c r="BM131" s="219" t="s">
        <v>302</v>
      </c>
    </row>
    <row r="132" spans="1:65" s="2" customFormat="1" ht="16.5" customHeight="1">
      <c r="A132" s="34"/>
      <c r="B132" s="35"/>
      <c r="C132" s="208" t="s">
        <v>137</v>
      </c>
      <c r="D132" s="208" t="s">
        <v>132</v>
      </c>
      <c r="E132" s="209" t="s">
        <v>303</v>
      </c>
      <c r="F132" s="210" t="s">
        <v>304</v>
      </c>
      <c r="G132" s="211" t="s">
        <v>276</v>
      </c>
      <c r="H132" s="212">
        <v>1</v>
      </c>
      <c r="I132" s="213"/>
      <c r="J132" s="214">
        <f t="shared" si="0"/>
        <v>0</v>
      </c>
      <c r="K132" s="210" t="s">
        <v>136</v>
      </c>
      <c r="L132" s="39"/>
      <c r="M132" s="215" t="s">
        <v>1</v>
      </c>
      <c r="N132" s="216" t="s">
        <v>45</v>
      </c>
      <c r="O132" s="71"/>
      <c r="P132" s="217">
        <f t="shared" si="1"/>
        <v>0</v>
      </c>
      <c r="Q132" s="217">
        <v>0</v>
      </c>
      <c r="R132" s="217">
        <f t="shared" si="2"/>
        <v>0</v>
      </c>
      <c r="S132" s="217">
        <v>0</v>
      </c>
      <c r="T132" s="218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293</v>
      </c>
      <c r="AT132" s="219" t="s">
        <v>132</v>
      </c>
      <c r="AU132" s="219" t="s">
        <v>88</v>
      </c>
      <c r="AY132" s="16" t="s">
        <v>130</v>
      </c>
      <c r="BE132" s="220">
        <f t="shared" si="4"/>
        <v>0</v>
      </c>
      <c r="BF132" s="220">
        <f t="shared" si="5"/>
        <v>0</v>
      </c>
      <c r="BG132" s="220">
        <f t="shared" si="6"/>
        <v>0</v>
      </c>
      <c r="BH132" s="220">
        <f t="shared" si="7"/>
        <v>0</v>
      </c>
      <c r="BI132" s="220">
        <f t="shared" si="8"/>
        <v>0</v>
      </c>
      <c r="BJ132" s="16" t="s">
        <v>86</v>
      </c>
      <c r="BK132" s="220">
        <f t="shared" si="9"/>
        <v>0</v>
      </c>
      <c r="BL132" s="16" t="s">
        <v>293</v>
      </c>
      <c r="BM132" s="219" t="s">
        <v>305</v>
      </c>
    </row>
    <row r="133" spans="1:65" s="2" customFormat="1" ht="16.5" customHeight="1">
      <c r="A133" s="34"/>
      <c r="B133" s="35"/>
      <c r="C133" s="208" t="s">
        <v>154</v>
      </c>
      <c r="D133" s="208" t="s">
        <v>132</v>
      </c>
      <c r="E133" s="209" t="s">
        <v>306</v>
      </c>
      <c r="F133" s="210" t="s">
        <v>307</v>
      </c>
      <c r="G133" s="211" t="s">
        <v>276</v>
      </c>
      <c r="H133" s="212">
        <v>1</v>
      </c>
      <c r="I133" s="213"/>
      <c r="J133" s="214">
        <f t="shared" si="0"/>
        <v>0</v>
      </c>
      <c r="K133" s="210" t="s">
        <v>136</v>
      </c>
      <c r="L133" s="39"/>
      <c r="M133" s="215" t="s">
        <v>1</v>
      </c>
      <c r="N133" s="216" t="s">
        <v>45</v>
      </c>
      <c r="O133" s="71"/>
      <c r="P133" s="217">
        <f t="shared" si="1"/>
        <v>0</v>
      </c>
      <c r="Q133" s="217">
        <v>0</v>
      </c>
      <c r="R133" s="217">
        <f t="shared" si="2"/>
        <v>0</v>
      </c>
      <c r="S133" s="217">
        <v>0</v>
      </c>
      <c r="T133" s="218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293</v>
      </c>
      <c r="AT133" s="219" t="s">
        <v>132</v>
      </c>
      <c r="AU133" s="219" t="s">
        <v>88</v>
      </c>
      <c r="AY133" s="16" t="s">
        <v>130</v>
      </c>
      <c r="BE133" s="220">
        <f t="shared" si="4"/>
        <v>0</v>
      </c>
      <c r="BF133" s="220">
        <f t="shared" si="5"/>
        <v>0</v>
      </c>
      <c r="BG133" s="220">
        <f t="shared" si="6"/>
        <v>0</v>
      </c>
      <c r="BH133" s="220">
        <f t="shared" si="7"/>
        <v>0</v>
      </c>
      <c r="BI133" s="220">
        <f t="shared" si="8"/>
        <v>0</v>
      </c>
      <c r="BJ133" s="16" t="s">
        <v>86</v>
      </c>
      <c r="BK133" s="220">
        <f t="shared" si="9"/>
        <v>0</v>
      </c>
      <c r="BL133" s="16" t="s">
        <v>293</v>
      </c>
      <c r="BM133" s="219" t="s">
        <v>308</v>
      </c>
    </row>
    <row r="134" spans="1:65" s="2" customFormat="1" ht="16.5" customHeight="1">
      <c r="A134" s="34"/>
      <c r="B134" s="35"/>
      <c r="C134" s="208" t="s">
        <v>161</v>
      </c>
      <c r="D134" s="208" t="s">
        <v>132</v>
      </c>
      <c r="E134" s="209" t="s">
        <v>309</v>
      </c>
      <c r="F134" s="210" t="s">
        <v>310</v>
      </c>
      <c r="G134" s="211" t="s">
        <v>276</v>
      </c>
      <c r="H134" s="212">
        <v>1</v>
      </c>
      <c r="I134" s="213"/>
      <c r="J134" s="214">
        <f t="shared" si="0"/>
        <v>0</v>
      </c>
      <c r="K134" s="210" t="s">
        <v>136</v>
      </c>
      <c r="L134" s="39"/>
      <c r="M134" s="215" t="s">
        <v>1</v>
      </c>
      <c r="N134" s="216" t="s">
        <v>45</v>
      </c>
      <c r="O134" s="71"/>
      <c r="P134" s="217">
        <f t="shared" si="1"/>
        <v>0</v>
      </c>
      <c r="Q134" s="217">
        <v>0</v>
      </c>
      <c r="R134" s="217">
        <f t="shared" si="2"/>
        <v>0</v>
      </c>
      <c r="S134" s="217">
        <v>0</v>
      </c>
      <c r="T134" s="218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293</v>
      </c>
      <c r="AT134" s="219" t="s">
        <v>132</v>
      </c>
      <c r="AU134" s="219" t="s">
        <v>88</v>
      </c>
      <c r="AY134" s="16" t="s">
        <v>130</v>
      </c>
      <c r="BE134" s="220">
        <f t="shared" si="4"/>
        <v>0</v>
      </c>
      <c r="BF134" s="220">
        <f t="shared" si="5"/>
        <v>0</v>
      </c>
      <c r="BG134" s="220">
        <f t="shared" si="6"/>
        <v>0</v>
      </c>
      <c r="BH134" s="220">
        <f t="shared" si="7"/>
        <v>0</v>
      </c>
      <c r="BI134" s="220">
        <f t="shared" si="8"/>
        <v>0</v>
      </c>
      <c r="BJ134" s="16" t="s">
        <v>86</v>
      </c>
      <c r="BK134" s="220">
        <f t="shared" si="9"/>
        <v>0</v>
      </c>
      <c r="BL134" s="16" t="s">
        <v>293</v>
      </c>
      <c r="BM134" s="219" t="s">
        <v>311</v>
      </c>
    </row>
    <row r="135" spans="1:65" s="2" customFormat="1" ht="16.5" customHeight="1">
      <c r="A135" s="34"/>
      <c r="B135" s="35"/>
      <c r="C135" s="208" t="s">
        <v>168</v>
      </c>
      <c r="D135" s="208" t="s">
        <v>132</v>
      </c>
      <c r="E135" s="209" t="s">
        <v>312</v>
      </c>
      <c r="F135" s="210" t="s">
        <v>313</v>
      </c>
      <c r="G135" s="211" t="s">
        <v>276</v>
      </c>
      <c r="H135" s="212">
        <v>1</v>
      </c>
      <c r="I135" s="213"/>
      <c r="J135" s="214">
        <f t="shared" si="0"/>
        <v>0</v>
      </c>
      <c r="K135" s="210" t="s">
        <v>136</v>
      </c>
      <c r="L135" s="39"/>
      <c r="M135" s="215" t="s">
        <v>1</v>
      </c>
      <c r="N135" s="216" t="s">
        <v>45</v>
      </c>
      <c r="O135" s="71"/>
      <c r="P135" s="217">
        <f t="shared" si="1"/>
        <v>0</v>
      </c>
      <c r="Q135" s="217">
        <v>0</v>
      </c>
      <c r="R135" s="217">
        <f t="shared" si="2"/>
        <v>0</v>
      </c>
      <c r="S135" s="217">
        <v>0</v>
      </c>
      <c r="T135" s="218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293</v>
      </c>
      <c r="AT135" s="219" t="s">
        <v>132</v>
      </c>
      <c r="AU135" s="219" t="s">
        <v>88</v>
      </c>
      <c r="AY135" s="16" t="s">
        <v>130</v>
      </c>
      <c r="BE135" s="220">
        <f t="shared" si="4"/>
        <v>0</v>
      </c>
      <c r="BF135" s="220">
        <f t="shared" si="5"/>
        <v>0</v>
      </c>
      <c r="BG135" s="220">
        <f t="shared" si="6"/>
        <v>0</v>
      </c>
      <c r="BH135" s="220">
        <f t="shared" si="7"/>
        <v>0</v>
      </c>
      <c r="BI135" s="220">
        <f t="shared" si="8"/>
        <v>0</v>
      </c>
      <c r="BJ135" s="16" t="s">
        <v>86</v>
      </c>
      <c r="BK135" s="220">
        <f t="shared" si="9"/>
        <v>0</v>
      </c>
      <c r="BL135" s="16" t="s">
        <v>293</v>
      </c>
      <c r="BM135" s="219" t="s">
        <v>314</v>
      </c>
    </row>
    <row r="136" spans="1:65" s="12" customFormat="1" ht="22.9" customHeight="1">
      <c r="B136" s="192"/>
      <c r="C136" s="193"/>
      <c r="D136" s="194" t="s">
        <v>79</v>
      </c>
      <c r="E136" s="206" t="s">
        <v>315</v>
      </c>
      <c r="F136" s="206" t="s">
        <v>316</v>
      </c>
      <c r="G136" s="193"/>
      <c r="H136" s="193"/>
      <c r="I136" s="196"/>
      <c r="J136" s="207">
        <f>BK136</f>
        <v>0</v>
      </c>
      <c r="K136" s="193"/>
      <c r="L136" s="198"/>
      <c r="M136" s="199"/>
      <c r="N136" s="200"/>
      <c r="O136" s="200"/>
      <c r="P136" s="201">
        <f>SUM(P137:P139)</f>
        <v>0</v>
      </c>
      <c r="Q136" s="200"/>
      <c r="R136" s="201">
        <f>SUM(R137:R139)</f>
        <v>0</v>
      </c>
      <c r="S136" s="200"/>
      <c r="T136" s="202">
        <f>SUM(T137:T139)</f>
        <v>0</v>
      </c>
      <c r="AR136" s="203" t="s">
        <v>154</v>
      </c>
      <c r="AT136" s="204" t="s">
        <v>79</v>
      </c>
      <c r="AU136" s="204" t="s">
        <v>86</v>
      </c>
      <c r="AY136" s="203" t="s">
        <v>130</v>
      </c>
      <c r="BK136" s="205">
        <f>SUM(BK137:BK139)</f>
        <v>0</v>
      </c>
    </row>
    <row r="137" spans="1:65" s="2" customFormat="1" ht="16.5" customHeight="1">
      <c r="A137" s="34"/>
      <c r="B137" s="35"/>
      <c r="C137" s="208" t="s">
        <v>172</v>
      </c>
      <c r="D137" s="208" t="s">
        <v>132</v>
      </c>
      <c r="E137" s="209" t="s">
        <v>317</v>
      </c>
      <c r="F137" s="210" t="s">
        <v>318</v>
      </c>
      <c r="G137" s="211" t="s">
        <v>276</v>
      </c>
      <c r="H137" s="212">
        <v>1</v>
      </c>
      <c r="I137" s="213"/>
      <c r="J137" s="214">
        <f>ROUND(I137*H137,2)</f>
        <v>0</v>
      </c>
      <c r="K137" s="210" t="s">
        <v>136</v>
      </c>
      <c r="L137" s="39"/>
      <c r="M137" s="215" t="s">
        <v>1</v>
      </c>
      <c r="N137" s="216" t="s">
        <v>45</v>
      </c>
      <c r="O137" s="71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9" t="s">
        <v>293</v>
      </c>
      <c r="AT137" s="219" t="s">
        <v>132</v>
      </c>
      <c r="AU137" s="219" t="s">
        <v>88</v>
      </c>
      <c r="AY137" s="16" t="s">
        <v>130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6" t="s">
        <v>86</v>
      </c>
      <c r="BK137" s="220">
        <f>ROUND(I137*H137,2)</f>
        <v>0</v>
      </c>
      <c r="BL137" s="16" t="s">
        <v>293</v>
      </c>
      <c r="BM137" s="219" t="s">
        <v>319</v>
      </c>
    </row>
    <row r="138" spans="1:65" s="2" customFormat="1" ht="16.5" customHeight="1">
      <c r="A138" s="34"/>
      <c r="B138" s="35"/>
      <c r="C138" s="208" t="s">
        <v>178</v>
      </c>
      <c r="D138" s="208" t="s">
        <v>132</v>
      </c>
      <c r="E138" s="209" t="s">
        <v>320</v>
      </c>
      <c r="F138" s="210" t="s">
        <v>321</v>
      </c>
      <c r="G138" s="211" t="s">
        <v>276</v>
      </c>
      <c r="H138" s="212">
        <v>1</v>
      </c>
      <c r="I138" s="213"/>
      <c r="J138" s="214">
        <f>ROUND(I138*H138,2)</f>
        <v>0</v>
      </c>
      <c r="K138" s="210" t="s">
        <v>136</v>
      </c>
      <c r="L138" s="39"/>
      <c r="M138" s="215" t="s">
        <v>1</v>
      </c>
      <c r="N138" s="216" t="s">
        <v>45</v>
      </c>
      <c r="O138" s="71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9" t="s">
        <v>293</v>
      </c>
      <c r="AT138" s="219" t="s">
        <v>132</v>
      </c>
      <c r="AU138" s="219" t="s">
        <v>88</v>
      </c>
      <c r="AY138" s="16" t="s">
        <v>130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6" t="s">
        <v>86</v>
      </c>
      <c r="BK138" s="220">
        <f>ROUND(I138*H138,2)</f>
        <v>0</v>
      </c>
      <c r="BL138" s="16" t="s">
        <v>293</v>
      </c>
      <c r="BM138" s="219" t="s">
        <v>322</v>
      </c>
    </row>
    <row r="139" spans="1:65" s="2" customFormat="1" ht="19.5">
      <c r="A139" s="34"/>
      <c r="B139" s="35"/>
      <c r="C139" s="36"/>
      <c r="D139" s="221" t="s">
        <v>146</v>
      </c>
      <c r="E139" s="36"/>
      <c r="F139" s="222" t="s">
        <v>323</v>
      </c>
      <c r="G139" s="36"/>
      <c r="H139" s="36"/>
      <c r="I139" s="122"/>
      <c r="J139" s="36"/>
      <c r="K139" s="36"/>
      <c r="L139" s="39"/>
      <c r="M139" s="262"/>
      <c r="N139" s="263"/>
      <c r="O139" s="259"/>
      <c r="P139" s="259"/>
      <c r="Q139" s="259"/>
      <c r="R139" s="259"/>
      <c r="S139" s="259"/>
      <c r="T139" s="26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6" t="s">
        <v>146</v>
      </c>
      <c r="AU139" s="16" t="s">
        <v>88</v>
      </c>
    </row>
    <row r="140" spans="1:65" s="2" customFormat="1" ht="6.95" customHeight="1">
      <c r="A140" s="34"/>
      <c r="B140" s="54"/>
      <c r="C140" s="55"/>
      <c r="D140" s="55"/>
      <c r="E140" s="55"/>
      <c r="F140" s="55"/>
      <c r="G140" s="55"/>
      <c r="H140" s="55"/>
      <c r="I140" s="158"/>
      <c r="J140" s="55"/>
      <c r="K140" s="55"/>
      <c r="L140" s="39"/>
      <c r="M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</sheetData>
  <sheetProtection algorithmName="SHA-512" hashValue="sdz4VE1QSd66PB5pJH1134FH7T5iH7zWTQUNx6VgRjYQ9IYWsJ+h8u4tVCPnqHeDepe4gaKaBh9nuUmg91UW/Q==" saltValue="kz9vtG/RdMJzEVLciSHlhNT9p2uxQt81QkbuU5f7aH0hOqoNSbz8daOl3ijRiem5qM6/60uSH2x2PiRucirJQw==" spinCount="100000" sheet="1" objects="1" scenarios="1" formatColumns="0" formatRows="0" autoFilter="0"/>
  <autoFilter ref="C123:K139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zakázky</vt:lpstr>
      <vt:lpstr>2020-08 - Demolice mostu ...</vt:lpstr>
      <vt:lpstr>2020-08.VRN - Demolice mo...</vt:lpstr>
      <vt:lpstr>'2020-08 - Demolice mostu ...'!Názvy_tisku</vt:lpstr>
      <vt:lpstr>'2020-08.VRN - Demolice mo...'!Názvy_tisku</vt:lpstr>
      <vt:lpstr>'Rekapitulace zakázky'!Názvy_tisku</vt:lpstr>
      <vt:lpstr>'2020-08 - Demolice mostu ...'!Oblast_tisku</vt:lpstr>
      <vt:lpstr>'2020-08.VRN - Demolice mo...'!Oblast_tisku</vt:lpstr>
      <vt:lpstr>'Rekapitulace zakázky'!Oblast_tisku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Rachota Tomáš</dc:creator>
  <cp:lastModifiedBy>Pekárková Tereza</cp:lastModifiedBy>
  <dcterms:created xsi:type="dcterms:W3CDTF">2020-06-15T11:56:18Z</dcterms:created>
  <dcterms:modified xsi:type="dcterms:W3CDTF">2020-06-15T12:05:01Z</dcterms:modified>
</cp:coreProperties>
</file>